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Assumptions" sheetId="2" state="visible" r:id="rId4"/>
    <sheet name="LTV_CAC" sheetId="3" state="visible" r:id="rId5"/>
    <sheet name="Cohort_Retention" sheetId="4" state="visible" r:id="rId6"/>
    <sheet name="Sensitivity" sheetId="5" state="visible" r:id="rId7"/>
    <sheet name="MRR_Waterfall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<sst xmlns="http://schemas.openxmlformats.org/spreadsheetml/2006/main" count="411" uniqueCount="171">
  <si>
    <t xml:space="preserve">Customer Unit Economics Model</t>
  </si>
  <si>
    <t xml:space="preserve">Executive Dashboard — LTV/CAC | Payback | Retention | Expansion</t>
  </si>
  <si>
    <t xml:space="preserve">KEY METRICS — BLENDED (All Segments)</t>
  </si>
  <si>
    <t xml:space="preserve">KPI</t>
  </si>
  <si>
    <t xml:space="preserve">SMB</t>
  </si>
  <si>
    <t xml:space="preserve">Mid-Market</t>
  </si>
  <si>
    <t xml:space="preserve">Enterprise</t>
  </si>
  <si>
    <t xml:space="preserve">Strategic</t>
  </si>
  <si>
    <t xml:space="preserve">Blended</t>
  </si>
  <si>
    <t xml:space="preserve">LTV — w/ Expansion ($)</t>
  </si>
  <si>
    <t xml:space="preserve">CAC ($)</t>
  </si>
  <si>
    <t xml:space="preserve">LTV:CAC Ratio (Expansion)</t>
  </si>
  <si>
    <t xml:space="preserve">CAC Payback (months)</t>
  </si>
  <si>
    <t xml:space="preserve">Gross Margin %</t>
  </si>
  <si>
    <t xml:space="preserve">Monthly Churn Rate %</t>
  </si>
  <si>
    <t xml:space="preserve">Net Revenue Retention %</t>
  </si>
  <si>
    <t xml:space="preserve">Total Expansion Rate/mo %</t>
  </si>
  <si>
    <t xml:space="preserve">ACV ($)</t>
  </si>
  <si>
    <t xml:space="preserve">New Customers / Month</t>
  </si>
  <si>
    <t xml:space="preserve">HOW TO USE THIS MODEL</t>
  </si>
  <si>
    <t xml:space="preserve">1. Assumptions</t>
  </si>
  <si>
    <t xml:space="preserve">Edit all blue cells on the Assumptions sheet. Yellow = key assumptions.</t>
  </si>
  <si>
    <t xml:space="preserve">2. LTV_CAC</t>
  </si>
  <si>
    <t xml:space="preserve">Segment-level and blended LTV, CAC, ratios, and payback periods.</t>
  </si>
  <si>
    <t xml:space="preserve">3. Cohort_Retention</t>
  </si>
  <si>
    <t xml:space="preserve">24-month logo retention curves for all 4 segments by monthly cohort.</t>
  </si>
  <si>
    <t xml:space="preserve">4. Sensitivity</t>
  </si>
  <si>
    <t xml:space="preserve">Stress-test LTV:CAC and payback across churn/expansion/NRR scenarios.</t>
  </si>
  <si>
    <t xml:space="preserve">5. MRR_Waterfall</t>
  </si>
  <si>
    <t xml:space="preserve">24-month blended MRR build: new, expansion, churn, and cumulative GP vs CAC.</t>
  </si>
  <si>
    <t xml:space="preserve">Customer Unit Economics Model — Assumptions</t>
  </si>
  <si>
    <t xml:space="preserve">Blue = hardcoded input  |  Yellow background = key assumption  |  All calculations on model sheets</t>
  </si>
  <si>
    <t xml:space="preserve">A. SEGMENT DEFINITIONS &amp; CUSTOMER BASE</t>
  </si>
  <si>
    <t xml:space="preserve">Assumption</t>
  </si>
  <si>
    <t xml:space="preserve">Notes</t>
  </si>
  <si>
    <t xml:space="preserve">Avg Contract Value (ACV $)</t>
  </si>
  <si>
    <t xml:space="preserve">Avg Monthly Revenue / Cust</t>
  </si>
  <si>
    <t xml:space="preserve">Sales Cycle (months)</t>
  </si>
  <si>
    <t xml:space="preserve">Avg Contract Length (months)</t>
  </si>
  <si>
    <t xml:space="preserve">B. CUSTOMER ACQUISITION COST (CAC)</t>
  </si>
  <si>
    <t xml:space="preserve">Sales Cost per Customer ($)</t>
  </si>
  <si>
    <t xml:space="preserve">Marketing Cost per Customer ($)</t>
  </si>
  <si>
    <t xml:space="preserve">Onboarding Cost per Customer ($)</t>
  </si>
  <si>
    <t xml:space="preserve">Total CAC ($)</t>
  </si>
  <si>
    <t xml:space="preserve">C. GROSS MARGIN &amp; COGS</t>
  </si>
  <si>
    <t xml:space="preserve">COGS % (= 1 - GM%)</t>
  </si>
  <si>
    <t xml:space="preserve">D. CHURN &amp; RETENTION (Monthly)</t>
  </si>
  <si>
    <t xml:space="preserve">Monthly Logo Churn Rate %</t>
  </si>
  <si>
    <t xml:space="preserve">Annual Logo Churn Rate %</t>
  </si>
  <si>
    <t xml:space="preserve">Monthly Revenue Churn Rate %</t>
  </si>
  <si>
    <t xml:space="preserve">Monthly Retention Rate %</t>
  </si>
  <si>
    <t xml:space="preserve">Net Revenue Retention (NRR) %</t>
  </si>
  <si>
    <t xml:space="preserve">E. EXPANSION REVENUE (Monthly Rates)</t>
  </si>
  <si>
    <t xml:space="preserve">Upsell Rate (% of base MRR/mo)</t>
  </si>
  <si>
    <t xml:space="preserve">Cross-sell Rate (% of base MRR/mo)</t>
  </si>
  <si>
    <t xml:space="preserve">Seat Expansion Rate (% of base/mo)</t>
  </si>
  <si>
    <t xml:space="preserve">Price Increase Rate (annual %)</t>
  </si>
  <si>
    <t xml:space="preserve">Monthly Price Increase Rate</t>
  </si>
  <si>
    <t xml:space="preserve">Total Monthly Expansion Rate</t>
  </si>
  <si>
    <t xml:space="preserve">F. DISCOUNT RATE (for LTV NPV)</t>
  </si>
  <si>
    <t xml:space="preserve">Annual Discount Rate %</t>
  </si>
  <si>
    <t xml:space="preserve">Monthly Discount Rate %</t>
  </si>
  <si>
    <t xml:space="preserve">LTV / CAC Analysis — Blended &amp; Segment Level</t>
  </si>
  <si>
    <t xml:space="preserve">Green = pulled from Assumptions sheet  |  Black = calculated formula</t>
  </si>
  <si>
    <t xml:space="preserve">A. SEGMENT-LEVEL LTV / CAC</t>
  </si>
  <si>
    <t xml:space="preserve">Metric</t>
  </si>
  <si>
    <t xml:space="preserve">Avg Monthly Revenue / Customer ($)</t>
  </si>
  <si>
    <t xml:space="preserve">Monthly Gross Profit / Customer ($)</t>
  </si>
  <si>
    <t xml:space="preserve">Total Monthly Expansion Rate %</t>
  </si>
  <si>
    <t xml:space="preserve">Effective Monthly Churn (net exp) %</t>
  </si>
  <si>
    <t xml:space="preserve">LTV — Simple (GP / Churn) ($)</t>
  </si>
  <si>
    <t xml:space="preserve">LTV — w/ Expansion (GP / Net Churn) ($)</t>
  </si>
  <si>
    <t xml:space="preserve">LTV — NPV Discounted ($)</t>
  </si>
  <si>
    <t xml:space="preserve">LTV:CAC Ratio (Simple)</t>
  </si>
  <si>
    <t xml:space="preserve">LTV:CAC Ratio (w/ Expansion)</t>
  </si>
  <si>
    <t xml:space="preserve">LTV:CAC Ratio (NPV)</t>
  </si>
  <si>
    <t xml:space="preserve">CAC Payback Period (months)</t>
  </si>
  <si>
    <t xml:space="preserve">CAC Payback on GP (months)</t>
  </si>
  <si>
    <t xml:space="preserve">B. PAYBACK PERIOD SUMMARY</t>
  </si>
  <si>
    <t xml:space="preserve">CAC Payback — Revenue basis (mo)</t>
  </si>
  <si>
    <t xml:space="preserve">CAC Payback — Gross Profit basis (mo)</t>
  </si>
  <si>
    <t xml:space="preserve">Break-even Month (cumulative GP = CAC)</t>
  </si>
  <si>
    <t xml:space="preserve">Cohort-Based Retention Curves — Monthly, 24-Month Horizon</t>
  </si>
  <si>
    <t xml:space="preserve">Segment: SMB — Logo Retention by Cohort Month</t>
  </si>
  <si>
    <t xml:space="preserve">Cohort</t>
  </si>
  <si>
    <t xml:space="preserve">New Custs</t>
  </si>
  <si>
    <t xml:space="preserve">M0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</si>
  <si>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</si>
  <si>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</si>
  <si>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</si>
  <si>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</si>
  <si>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</si>
  <si>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</si>
  <si>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</si>
  <si>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</si>
  <si>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</si>
  <si>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</si>
  <si>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</si>
  <si>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</si>
  <si>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</si>
  <si>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</si>
  <si>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</si>
  <si>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</si>
  <si>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</si>
  <si>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</si>
  <si>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</si>
  <si>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</si>
  <si>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</si>
  <si>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M22</t>
  </si>
  <si>
    <t xml:space="preserve">M23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</si>
  <si>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</si>
  <si>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</si>
  <si>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</si>
  <si>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</si>
  <si>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</si>
  <si>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</si>
  <si>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</si>
  <si>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</si>
  <si>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</si>
  <si>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</si>
  <si>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</si>
  <si>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</si>
  <si>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Month 13</t>
  </si>
  <si>
    <t xml:space="preserve">Month 14</t>
  </si>
  <si>
    <t xml:space="preserve">Month 15</t>
  </si>
  <si>
    <t xml:space="preserve">Month 16</t>
  </si>
  <si>
    <t xml:space="preserve">Month 17</t>
  </si>
  <si>
    <t xml:space="preserve">Month 18</t>
  </si>
  <si>
    <t xml:space="preserve">Month 19</t>
  </si>
  <si>
    <t xml:space="preserve">Month 20</t>
  </si>
  <si>
    <t xml:space="preserve">Month 21</t>
  </si>
  <si>
    <t xml:space="preserve">Month 22</t>
  </si>
  <si>
    <t xml:space="preserve">Month 23</t>
  </si>
  <si>
    <t xml:space="preserve">Month 24</t>
  </si>
  <si>
    <t xml:space="preserve">AVG Retention</t>
  </si>
  <si>
    <t xml:space="preserve">Segment: Mid-Market — Logo Retention by Cohort Month</t>
  </si>
  <si>
    <t xml:space="preserve">Segment: Enterprise — Logo Retention by Cohort Month</t>
  </si>
  <si>
    <t xml:space="preserve">Segment: Strategic — Logo Retention by Cohort Month</t>
  </si>
  <si>
    <t xml:space="preserve">Sensitivity Analysis — Churn Rate &amp; Expansion Revenue</t>
  </si>
  <si>
    <t xml:space="preserve">Blended segment assumptions used as base case. Toggle dimensions to stress-test LTV:CAC and Payback Period.</t>
  </si>
  <si>
    <t xml:space="preserve">TABLE 1: LTV:CAC Ratio (w/ Expansion) — Churn Rate vs Expansion Rate</t>
  </si>
  <si>
    <t xml:space="preserve">Churn ↓  |  Expansion →</t>
  </si>
  <si>
    <t xml:space="preserve">∞</t>
  </si>
  <si>
    <t xml:space="preserve">TABLE 2: CAC Payback Period (months) — Churn Rate vs Expansion Rate</t>
  </si>
  <si>
    <t xml:space="preserve">TABLE 3: LTV:CAC vs NRR — Segment Comparison</t>
  </si>
  <si>
    <t xml:space="preserve">NRR Scenario</t>
  </si>
  <si>
    <t xml:space="preserve">TABLE 4: Total Expansion Rate Breakdown — Scenario Comparison</t>
  </si>
  <si>
    <t xml:space="preserve">Expansion Component</t>
  </si>
  <si>
    <t xml:space="preserve">Base Case</t>
  </si>
  <si>
    <t xml:space="preserve">Low Expansion</t>
  </si>
  <si>
    <t xml:space="preserve">High Expansion</t>
  </si>
  <si>
    <t xml:space="preserve">Upsell-Heavy</t>
  </si>
  <si>
    <t xml:space="preserve">Price-Led</t>
  </si>
  <si>
    <t xml:space="preserve">Upsell Rate/mo</t>
  </si>
  <si>
    <t xml:space="preserve">Cross-sell Rate/mo</t>
  </si>
  <si>
    <t xml:space="preserve">Seat Exp Rate/mo</t>
  </si>
  <si>
    <t xml:space="preserve">Annual Price Inc %</t>
  </si>
  <si>
    <t xml:space="preserve">Total Monthly Exp Rate</t>
  </si>
  <si>
    <t xml:space="preserve">MRR Waterfall — 24-Month Horizon (Blended Segment)</t>
  </si>
  <si>
    <t xml:space="preserve">MRR Component</t>
  </si>
  <si>
    <t xml:space="preserve">BLENDED SEGMENT — MRR WATERFALL</t>
  </si>
  <si>
    <t xml:space="preserve">Beginning MRR ($)</t>
  </si>
  <si>
    <t xml:space="preserve">New Business MRR ($)</t>
  </si>
  <si>
    <t xml:space="preserve">Expansion MRR ($)</t>
  </si>
  <si>
    <t xml:space="preserve">Churned MRR ($)</t>
  </si>
  <si>
    <t xml:space="preserve">Net New MRR ($)</t>
  </si>
  <si>
    <t xml:space="preserve">Ending MRR ($)</t>
  </si>
  <si>
    <t xml:space="preserve">Cumulative New Customers</t>
  </si>
  <si>
    <t xml:space="preserve">Cumulative CAC Invested ($)</t>
  </si>
  <si>
    <t xml:space="preserve">Cumulative Gross Profit ($)</t>
  </si>
  <si>
    <t xml:space="preserve">Cumulative Net Profit vs CAC ($)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</si>
</sst>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&quot;($&quot;#,##0\);\-"/>
    <numFmt numFmtId="166" formatCode="0.0\x;\(0.0&quot;x)&quot;;\-"/>
    <numFmt numFmtId="167" formatCode="#,##0.0&quot; mo&quot;;\-#,##0.0&quot; mo&quot;;\-"/>
    <numFmt numFmtId="168" formatCode="0.0%;\-0.0%;\-"/>
    <numFmt numFmtId="169" formatCode="0.00%;\-0.00%;\-"/>
    <numFmt numFmtId="170" formatCode="#,##0;\(#,##0\);\-"/>
    <numFmt numFmtId="171" formatCode="#,##0.0;\(#,##0.0\);\-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name val="Arial"/>
      <family val="0"/>
      <charset val="1"/>
    </font>
    <font>
      <sz val="8"/>
      <color rgb="FF00800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0000FF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2E4057"/>
      </patternFill>
    </fill>
    <fill>
      <patternFill patternType="solid">
        <fgColor rgb="FF2E4057"/>
        <bgColor rgb="FF1F3864"/>
      </patternFill>
    </fill>
    <fill>
      <patternFill patternType="solid">
        <fgColor rgb="FFD6E4F0"/>
        <bgColor rgb="FFD9E1F2"/>
      </patternFill>
    </fill>
    <fill>
      <patternFill patternType="solid">
        <fgColor rgb="FFE8F0FE"/>
        <bgColor rgb="FFEDEDED"/>
      </patternFill>
    </fill>
    <fill>
      <patternFill patternType="solid">
        <fgColor rgb="FFFFFFFF"/>
        <bgColor rgb="FFF5F8FF"/>
      </patternFill>
    </fill>
    <fill>
      <patternFill patternType="solid">
        <fgColor rgb="FFF5F8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D6E4F0"/>
      </patternFill>
    </fill>
    <fill>
      <patternFill patternType="solid">
        <fgColor rgb="FFF2F2F2"/>
        <bgColor rgb="FFEDEDED"/>
      </patternFill>
    </fill>
    <fill>
      <patternFill patternType="solid">
        <fgColor rgb="FFE2EFDA"/>
        <bgColor rgb="FFEDEDED"/>
      </patternFill>
    </fill>
    <fill>
      <patternFill patternType="solid">
        <fgColor rgb="FFFCE4D6"/>
        <bgColor rgb="FFEDEDED"/>
      </patternFill>
    </fill>
    <fill>
      <patternFill patternType="solid">
        <fgColor rgb="FFEDEDED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2F2F2"/>
      <rgbColor rgb="FFE8F0FE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EDEDED"/>
      <rgbColor rgb="FFF5F8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2E405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6" min="2" style="0" width="18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8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customFormat="false" ht="18" hidden="false" customHeight="true" outlineLevel="0" collapsed="false">
      <c r="A6" s="5" t="s">
        <v>9</v>
      </c>
      <c r="B6" s="6" t="n">
        <f aca="false">LTV_CAC!B14</f>
        <v>360000</v>
      </c>
      <c r="C6" s="6" t="n">
        <f aca="false">LTV_CAC!C14</f>
        <v>1520000</v>
      </c>
      <c r="D6" s="6" t="n">
        <f aca="false">LTV_CAC!D14</f>
        <v>6400000</v>
      </c>
      <c r="E6" s="6" t="n">
        <f aca="false">LTV_CAC!E14</f>
        <v>16600000</v>
      </c>
      <c r="F6" s="6" t="n">
        <f aca="false">LTV_CAC!F14</f>
        <v>2113981.48148148</v>
      </c>
    </row>
    <row r="7" customFormat="false" ht="18" hidden="false" customHeight="true" outlineLevel="0" collapsed="false">
      <c r="A7" s="7" t="s">
        <v>10</v>
      </c>
      <c r="B7" s="8" t="n">
        <f aca="false">LTV_CAC!B16</f>
        <v>1400</v>
      </c>
      <c r="C7" s="8" t="n">
        <f aca="false">LTV_CAC!C16</f>
        <v>5800</v>
      </c>
      <c r="D7" s="8" t="n">
        <f aca="false">LTV_CAC!D16</f>
        <v>27500</v>
      </c>
      <c r="E7" s="8" t="n">
        <f aca="false">LTV_CAC!E16</f>
        <v>78000</v>
      </c>
      <c r="F7" s="8" t="n">
        <f aca="false">LTV_CAC!F16</f>
        <v>9777.77777777778</v>
      </c>
    </row>
    <row r="8" customFormat="false" ht="18" hidden="false" customHeight="true" outlineLevel="0" collapsed="false">
      <c r="A8" s="9" t="s">
        <v>11</v>
      </c>
      <c r="B8" s="10" t="n">
        <f aca="false">LTV_CAC!B18</f>
        <v>257.142857142857</v>
      </c>
      <c r="C8" s="10" t="n">
        <f aca="false">LTV_CAC!C18</f>
        <v>262.068965517241</v>
      </c>
      <c r="D8" s="10" t="n">
        <f aca="false">LTV_CAC!D18</f>
        <v>232.727272727273</v>
      </c>
      <c r="E8" s="10" t="n">
        <f aca="false">LTV_CAC!E18</f>
        <v>212.820512820513</v>
      </c>
      <c r="F8" s="10" t="n">
        <f aca="false">LTV_CAC!F18</f>
        <v>216.202651515152</v>
      </c>
    </row>
    <row r="9" customFormat="false" ht="18" hidden="false" customHeight="true" outlineLevel="0" collapsed="false">
      <c r="A9" s="7" t="s">
        <v>12</v>
      </c>
      <c r="B9" s="11" t="n">
        <f aca="false">LTV_CAC!B20</f>
        <v>3.88888888888889</v>
      </c>
      <c r="C9" s="11" t="n">
        <f aca="false">LTV_CAC!C20</f>
        <v>3.81578947368421</v>
      </c>
      <c r="D9" s="11" t="n">
        <f aca="false">LTV_CAC!D20</f>
        <v>4.296875</v>
      </c>
      <c r="E9" s="11" t="n">
        <f aca="false">LTV_CAC!E20</f>
        <v>4.69879518072289</v>
      </c>
      <c r="F9" s="11" t="n">
        <f aca="false">LTV_CAC!F20</f>
        <v>3.45098039215686</v>
      </c>
    </row>
    <row r="10" customFormat="false" ht="18" hidden="false" customHeight="true" outlineLevel="0" collapsed="false">
      <c r="A10" s="9" t="s">
        <v>13</v>
      </c>
      <c r="B10" s="12" t="n">
        <f aca="false">LTV_CAC!B7</f>
        <v>0.72</v>
      </c>
      <c r="C10" s="12" t="n">
        <f aca="false">LTV_CAC!C7</f>
        <v>0.76</v>
      </c>
      <c r="D10" s="12" t="n">
        <f aca="false">LTV_CAC!D7</f>
        <v>0.8</v>
      </c>
      <c r="E10" s="12" t="n">
        <f aca="false">LTV_CAC!E7</f>
        <v>0.83</v>
      </c>
      <c r="F10" s="12" t="n">
        <f aca="false">LTV_CAC!F7</f>
        <v>0.746111111111111</v>
      </c>
    </row>
    <row r="11" customFormat="false" ht="18" hidden="false" customHeight="true" outlineLevel="0" collapsed="false">
      <c r="A11" s="7" t="s">
        <v>14</v>
      </c>
      <c r="B11" s="13" t="n">
        <f aca="false">LTV_CAC!B9</f>
        <v>0.022</v>
      </c>
      <c r="C11" s="13" t="n">
        <f aca="false">LTV_CAC!C9</f>
        <v>0.015</v>
      </c>
      <c r="D11" s="13" t="n">
        <f aca="false">LTV_CAC!D9</f>
        <v>0.008</v>
      </c>
      <c r="E11" s="13" t="n">
        <f aca="false">LTV_CAC!E9</f>
        <v>0.005</v>
      </c>
      <c r="F11" s="13" t="n">
        <f aca="false">LTV_CAC!F9</f>
        <v>0.0175555555555556</v>
      </c>
    </row>
    <row r="12" customFormat="false" ht="18" hidden="false" customHeight="true" outlineLevel="0" collapsed="false">
      <c r="A12" s="5" t="s">
        <v>15</v>
      </c>
      <c r="B12" s="14" t="n">
        <f aca="false">Assumptions!B30</f>
        <v>1.04</v>
      </c>
      <c r="C12" s="14" t="n">
        <f aca="false">Assumptions!C30</f>
        <v>1.08</v>
      </c>
      <c r="D12" s="14" t="n">
        <f aca="false">Assumptions!D30</f>
        <v>1.12</v>
      </c>
      <c r="E12" s="14" t="n">
        <f aca="false">Assumptions!E30</f>
        <v>1.15</v>
      </c>
      <c r="F12" s="14" t="n">
        <f aca="false">AVERAGE(Assumptions!B30:E30)</f>
        <v>1.0975</v>
      </c>
    </row>
    <row r="13" customFormat="false" ht="18" hidden="false" customHeight="true" outlineLevel="0" collapsed="false">
      <c r="A13" s="7" t="s">
        <v>16</v>
      </c>
      <c r="B13" s="13" t="n">
        <f aca="false">Assumptions!B39</f>
        <v>0.042</v>
      </c>
      <c r="C13" s="13" t="n">
        <f aca="false">Assumptions!C39</f>
        <v>0.059</v>
      </c>
      <c r="D13" s="13" t="n">
        <f aca="false">Assumptions!D39</f>
        <v>0.079</v>
      </c>
      <c r="E13" s="13" t="n">
        <f aca="false">Assumptions!E39</f>
        <v>0.096</v>
      </c>
      <c r="F13" s="13" t="n">
        <f aca="false">AVERAGE(Assumptions!B39:E39)</f>
        <v>0.069</v>
      </c>
    </row>
    <row r="14" customFormat="false" ht="18" hidden="false" customHeight="true" outlineLevel="0" collapsed="false">
      <c r="A14" s="9" t="s">
        <v>17</v>
      </c>
      <c r="B14" s="15" t="n">
        <f aca="false">Assumptions!B7</f>
        <v>6000</v>
      </c>
      <c r="C14" s="15" t="n">
        <f aca="false">Assumptions!C7</f>
        <v>24000</v>
      </c>
      <c r="D14" s="15" t="n">
        <f aca="false">Assumptions!D7</f>
        <v>96000</v>
      </c>
      <c r="E14" s="15" t="n">
        <f aca="false">Assumptions!E7</f>
        <v>240000</v>
      </c>
      <c r="F14" s="15" t="n">
        <f aca="false">AVERAGE(Assumptions!B7:E7)</f>
        <v>91500</v>
      </c>
    </row>
    <row r="15" customFormat="false" ht="18" hidden="false" customHeight="true" outlineLevel="0" collapsed="false">
      <c r="A15" s="7" t="s">
        <v>18</v>
      </c>
      <c r="B15" s="16" t="n">
        <f aca="false">Assumptions!B6</f>
        <v>10</v>
      </c>
      <c r="C15" s="16" t="n">
        <f aca="false">Assumptions!C6</f>
        <v>5</v>
      </c>
      <c r="D15" s="16" t="n">
        <f aca="false">Assumptions!D6</f>
        <v>2</v>
      </c>
      <c r="E15" s="16" t="n">
        <f aca="false">Assumptions!E6</f>
        <v>1</v>
      </c>
      <c r="F15" s="16" t="n">
        <f aca="false">SUM(Assumptions!B6:E6)</f>
        <v>18</v>
      </c>
    </row>
    <row r="18" customFormat="false" ht="19.5" hidden="false" customHeight="true" outlineLevel="0" collapsed="false">
      <c r="A18" s="3" t="s">
        <v>19</v>
      </c>
      <c r="B18" s="3"/>
      <c r="C18" s="3"/>
      <c r="D18" s="3"/>
      <c r="E18" s="3"/>
      <c r="F18" s="3"/>
    </row>
    <row r="19" customFormat="false" ht="15.75" hidden="false" customHeight="true" outlineLevel="0" collapsed="false">
      <c r="A19" s="17" t="s">
        <v>20</v>
      </c>
      <c r="B19" s="9" t="s">
        <v>21</v>
      </c>
      <c r="C19" s="9"/>
      <c r="D19" s="9"/>
      <c r="E19" s="9"/>
      <c r="F19" s="9"/>
    </row>
    <row r="20" customFormat="false" ht="15.75" hidden="false" customHeight="true" outlineLevel="0" collapsed="false">
      <c r="A20" s="18" t="s">
        <v>22</v>
      </c>
      <c r="B20" s="7" t="s">
        <v>23</v>
      </c>
      <c r="C20" s="7"/>
      <c r="D20" s="7"/>
      <c r="E20" s="7"/>
      <c r="F20" s="7"/>
    </row>
    <row r="21" customFormat="false" ht="15.75" hidden="false" customHeight="true" outlineLevel="0" collapsed="false">
      <c r="A21" s="17" t="s">
        <v>24</v>
      </c>
      <c r="B21" s="9" t="s">
        <v>25</v>
      </c>
      <c r="C21" s="9"/>
      <c r="D21" s="9"/>
      <c r="E21" s="9"/>
      <c r="F21" s="9"/>
    </row>
    <row r="22" customFormat="false" ht="15.75" hidden="false" customHeight="true" outlineLevel="0" collapsed="false">
      <c r="A22" s="18" t="s">
        <v>26</v>
      </c>
      <c r="B22" s="7" t="s">
        <v>27</v>
      </c>
      <c r="C22" s="7"/>
      <c r="D22" s="7"/>
      <c r="E22" s="7"/>
      <c r="F22" s="7"/>
    </row>
    <row r="23" customFormat="false" ht="15.75" hidden="false" customHeight="true" outlineLevel="0" collapsed="false">
      <c r="A23" s="17" t="s">
        <v>28</v>
      </c>
      <c r="B23" s="9" t="s">
        <v>29</v>
      </c>
      <c r="C23" s="9"/>
      <c r="D23" s="9"/>
      <c r="E23" s="9"/>
      <c r="F23" s="9"/>
    </row>
  </sheetData>
  <mergeCells count="9">
    <mergeCell ref="A1:F1"/>
    <mergeCell ref="A2:F2"/>
    <mergeCell ref="A4:F4"/>
    <mergeCell ref="A18:F18"/>
    <mergeCell ref="B19:F19"/>
    <mergeCell ref="B20:F20"/>
    <mergeCell ref="B21:F21"/>
    <mergeCell ref="B22:F22"/>
    <mergeCell ref="B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16"/>
    <col collapsed="false" customWidth="true" hidden="false" outlineLevel="0" max="6" min="6" style="0" width="28"/>
  </cols>
  <sheetData>
    <row r="1" customFormat="false" ht="30" hidden="false" customHeight="true" outlineLevel="0" collapsed="false">
      <c r="A1" s="19" t="s">
        <v>30</v>
      </c>
      <c r="B1" s="19"/>
      <c r="C1" s="19"/>
      <c r="D1" s="19"/>
      <c r="E1" s="19"/>
      <c r="F1" s="19"/>
    </row>
    <row r="2" customFormat="false" ht="15" hidden="false" customHeight="false" outlineLevel="0" collapsed="false">
      <c r="A2" s="20" t="s">
        <v>31</v>
      </c>
      <c r="B2" s="20"/>
      <c r="C2" s="20"/>
      <c r="D2" s="20"/>
      <c r="E2" s="20"/>
      <c r="F2" s="20"/>
    </row>
    <row r="4" customFormat="false" ht="19.5" hidden="false" customHeight="true" outlineLevel="0" collapsed="false">
      <c r="A4" s="3" t="s">
        <v>32</v>
      </c>
      <c r="B4" s="3"/>
      <c r="C4" s="3"/>
      <c r="D4" s="3"/>
      <c r="E4" s="3"/>
      <c r="F4" s="3"/>
    </row>
    <row r="5" customFormat="false" ht="18" hidden="false" customHeight="true" outlineLevel="0" collapsed="false">
      <c r="A5" s="4" t="s">
        <v>33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34</v>
      </c>
    </row>
    <row r="6" customFormat="false" ht="16.5" hidden="false" customHeight="true" outlineLevel="0" collapsed="false">
      <c r="A6" s="9" t="s">
        <v>18</v>
      </c>
      <c r="B6" s="21" t="n">
        <v>10</v>
      </c>
      <c r="C6" s="21" t="n">
        <v>5</v>
      </c>
      <c r="D6" s="21" t="n">
        <v>2</v>
      </c>
      <c r="E6" s="21" t="n">
        <v>1</v>
      </c>
    </row>
    <row r="7" customFormat="false" ht="16.5" hidden="false" customHeight="true" outlineLevel="0" collapsed="false">
      <c r="A7" s="7" t="s">
        <v>35</v>
      </c>
      <c r="B7" s="22" t="n">
        <v>6000</v>
      </c>
      <c r="C7" s="22" t="n">
        <v>24000</v>
      </c>
      <c r="D7" s="22" t="n">
        <v>96000</v>
      </c>
      <c r="E7" s="22" t="n">
        <v>240000</v>
      </c>
    </row>
    <row r="8" customFormat="false" ht="16.5" hidden="false" customHeight="true" outlineLevel="0" collapsed="false">
      <c r="A8" s="9" t="s">
        <v>36</v>
      </c>
      <c r="B8" s="23" t="n">
        <f aca="false">B7/12</f>
        <v>500</v>
      </c>
      <c r="C8" s="23" t="n">
        <f aca="false">C7/12</f>
        <v>2000</v>
      </c>
      <c r="D8" s="23" t="n">
        <f aca="false">D7/12</f>
        <v>8000</v>
      </c>
      <c r="E8" s="23" t="n">
        <f aca="false">E7/12</f>
        <v>20000</v>
      </c>
    </row>
    <row r="9" customFormat="false" ht="16.5" hidden="false" customHeight="true" outlineLevel="0" collapsed="false">
      <c r="A9" s="7" t="s">
        <v>37</v>
      </c>
      <c r="B9" s="24" t="n">
        <v>1</v>
      </c>
      <c r="C9" s="24" t="n">
        <v>2</v>
      </c>
      <c r="D9" s="24" t="n">
        <v>4</v>
      </c>
      <c r="E9" s="24" t="n">
        <v>6</v>
      </c>
    </row>
    <row r="10" customFormat="false" ht="16.5" hidden="false" customHeight="true" outlineLevel="0" collapsed="false">
      <c r="A10" s="9" t="s">
        <v>38</v>
      </c>
      <c r="B10" s="21" t="n">
        <v>12</v>
      </c>
      <c r="C10" s="21" t="n">
        <v>12</v>
      </c>
      <c r="D10" s="21" t="n">
        <v>24</v>
      </c>
      <c r="E10" s="21" t="n">
        <v>36</v>
      </c>
    </row>
    <row r="12" customFormat="false" ht="19.5" hidden="false" customHeight="true" outlineLevel="0" collapsed="false">
      <c r="A12" s="3" t="s">
        <v>39</v>
      </c>
      <c r="B12" s="3"/>
      <c r="C12" s="3"/>
      <c r="D12" s="3"/>
      <c r="E12" s="3"/>
      <c r="F12" s="3"/>
    </row>
    <row r="13" customFormat="false" ht="18" hidden="false" customHeight="true" outlineLevel="0" collapsed="false">
      <c r="A13" s="4" t="s">
        <v>33</v>
      </c>
      <c r="B13" s="4" t="s">
        <v>4</v>
      </c>
      <c r="C13" s="4" t="s">
        <v>5</v>
      </c>
      <c r="D13" s="4" t="s">
        <v>6</v>
      </c>
      <c r="E13" s="4" t="s">
        <v>7</v>
      </c>
      <c r="F13" s="4" t="s">
        <v>34</v>
      </c>
    </row>
    <row r="14" customFormat="false" ht="16.5" hidden="false" customHeight="true" outlineLevel="0" collapsed="false">
      <c r="A14" s="9" t="s">
        <v>40</v>
      </c>
      <c r="B14" s="22" t="n">
        <v>800</v>
      </c>
      <c r="C14" s="22" t="n">
        <v>3500</v>
      </c>
      <c r="D14" s="22" t="n">
        <v>18000</v>
      </c>
      <c r="E14" s="22" t="n">
        <v>55000</v>
      </c>
    </row>
    <row r="15" customFormat="false" ht="16.5" hidden="false" customHeight="true" outlineLevel="0" collapsed="false">
      <c r="A15" s="7" t="s">
        <v>41</v>
      </c>
      <c r="B15" s="22" t="n">
        <v>400</v>
      </c>
      <c r="C15" s="22" t="n">
        <v>1500</v>
      </c>
      <c r="D15" s="22" t="n">
        <v>6000</v>
      </c>
      <c r="E15" s="22" t="n">
        <v>15000</v>
      </c>
    </row>
    <row r="16" customFormat="false" ht="16.5" hidden="false" customHeight="true" outlineLevel="0" collapsed="false">
      <c r="A16" s="9" t="s">
        <v>42</v>
      </c>
      <c r="B16" s="22" t="n">
        <v>200</v>
      </c>
      <c r="C16" s="22" t="n">
        <v>800</v>
      </c>
      <c r="D16" s="22" t="n">
        <v>3500</v>
      </c>
      <c r="E16" s="22" t="n">
        <v>8000</v>
      </c>
    </row>
    <row r="17" customFormat="false" ht="16.5" hidden="false" customHeight="true" outlineLevel="0" collapsed="false">
      <c r="A17" s="18" t="s">
        <v>43</v>
      </c>
      <c r="B17" s="25" t="n">
        <f aca="false">SUM(B14:B16)</f>
        <v>1400</v>
      </c>
      <c r="C17" s="25" t="n">
        <f aca="false">SUM(C14:C16)</f>
        <v>5800</v>
      </c>
      <c r="D17" s="25" t="n">
        <f aca="false">SUM(D14:D16)</f>
        <v>27500</v>
      </c>
      <c r="E17" s="25" t="n">
        <f aca="false">SUM(E14:E16)</f>
        <v>78000</v>
      </c>
    </row>
    <row r="19" customFormat="false" ht="19.5" hidden="false" customHeight="true" outlineLevel="0" collapsed="false">
      <c r="A19" s="3" t="s">
        <v>44</v>
      </c>
      <c r="B19" s="3"/>
      <c r="C19" s="3"/>
      <c r="D19" s="3"/>
      <c r="E19" s="3"/>
      <c r="F19" s="3"/>
    </row>
    <row r="20" customFormat="false" ht="18" hidden="false" customHeight="true" outlineLevel="0" collapsed="false">
      <c r="A20" s="4" t="s">
        <v>33</v>
      </c>
      <c r="B20" s="4" t="s">
        <v>4</v>
      </c>
      <c r="C20" s="4" t="s">
        <v>5</v>
      </c>
      <c r="D20" s="4" t="s">
        <v>6</v>
      </c>
      <c r="E20" s="4" t="s">
        <v>7</v>
      </c>
      <c r="F20" s="4" t="s">
        <v>34</v>
      </c>
    </row>
    <row r="21" customFormat="false" ht="16.5" hidden="false" customHeight="true" outlineLevel="0" collapsed="false">
      <c r="A21" s="9" t="s">
        <v>13</v>
      </c>
      <c r="B21" s="26" t="n">
        <v>0.72</v>
      </c>
      <c r="C21" s="26" t="n">
        <v>0.76</v>
      </c>
      <c r="D21" s="26" t="n">
        <v>0.8</v>
      </c>
      <c r="E21" s="26" t="n">
        <v>0.83</v>
      </c>
    </row>
    <row r="22" customFormat="false" ht="16.5" hidden="false" customHeight="true" outlineLevel="0" collapsed="false">
      <c r="A22" s="7" t="s">
        <v>45</v>
      </c>
      <c r="B22" s="27" t="n">
        <f aca="false">1-B21</f>
        <v>0.28</v>
      </c>
      <c r="C22" s="27" t="n">
        <f aca="false">1-C21</f>
        <v>0.24</v>
      </c>
      <c r="D22" s="27" t="n">
        <f aca="false">1-D21</f>
        <v>0.2</v>
      </c>
      <c r="E22" s="27" t="n">
        <f aca="false">1-E21</f>
        <v>0.17</v>
      </c>
    </row>
    <row r="24" customFormat="false" ht="19.5" hidden="false" customHeight="true" outlineLevel="0" collapsed="false">
      <c r="A24" s="3" t="s">
        <v>46</v>
      </c>
      <c r="B24" s="3"/>
      <c r="C24" s="3"/>
      <c r="D24" s="3"/>
      <c r="E24" s="3"/>
      <c r="F24" s="3"/>
    </row>
    <row r="25" customFormat="false" ht="18" hidden="false" customHeight="true" outlineLevel="0" collapsed="false">
      <c r="A25" s="4" t="s">
        <v>33</v>
      </c>
      <c r="B25" s="4" t="s">
        <v>4</v>
      </c>
      <c r="C25" s="4" t="s">
        <v>5</v>
      </c>
      <c r="D25" s="4" t="s">
        <v>6</v>
      </c>
      <c r="E25" s="4" t="s">
        <v>7</v>
      </c>
      <c r="F25" s="4" t="s">
        <v>34</v>
      </c>
    </row>
    <row r="26" customFormat="false" ht="16.5" hidden="false" customHeight="true" outlineLevel="0" collapsed="false">
      <c r="A26" s="9" t="s">
        <v>47</v>
      </c>
      <c r="B26" s="28" t="n">
        <v>0.025</v>
      </c>
      <c r="C26" s="28" t="n">
        <v>0.018</v>
      </c>
      <c r="D26" s="28" t="n">
        <v>0.01</v>
      </c>
      <c r="E26" s="28" t="n">
        <v>0.006</v>
      </c>
    </row>
    <row r="27" customFormat="false" ht="16.5" hidden="false" customHeight="true" outlineLevel="0" collapsed="false">
      <c r="A27" s="7" t="s">
        <v>48</v>
      </c>
      <c r="B27" s="27" t="n">
        <f aca="false">1-(1-B26)^12</f>
        <v>0.262001654173349</v>
      </c>
      <c r="C27" s="27" t="n">
        <f aca="false">1-(1-C26)^12</f>
        <v>0.195848542470028</v>
      </c>
      <c r="D27" s="27" t="n">
        <f aca="false">1-(1-D26)^12</f>
        <v>0.113615128283871</v>
      </c>
      <c r="E27" s="27" t="n">
        <f aca="false">1-(1-E26)^12</f>
        <v>0.0696708845957028</v>
      </c>
    </row>
    <row r="28" customFormat="false" ht="16.5" hidden="false" customHeight="true" outlineLevel="0" collapsed="false">
      <c r="A28" s="9" t="s">
        <v>49</v>
      </c>
      <c r="B28" s="28" t="n">
        <v>0.022</v>
      </c>
      <c r="C28" s="28" t="n">
        <v>0.015</v>
      </c>
      <c r="D28" s="28" t="n">
        <v>0.008</v>
      </c>
      <c r="E28" s="28" t="n">
        <v>0.005</v>
      </c>
    </row>
    <row r="29" customFormat="false" ht="16.5" hidden="false" customHeight="true" outlineLevel="0" collapsed="false">
      <c r="A29" s="7" t="s">
        <v>50</v>
      </c>
      <c r="B29" s="27" t="n">
        <f aca="false">1-B28</f>
        <v>0.978</v>
      </c>
      <c r="C29" s="27" t="n">
        <f aca="false">1-C28</f>
        <v>0.985</v>
      </c>
      <c r="D29" s="27" t="n">
        <f aca="false">1-D28</f>
        <v>0.992</v>
      </c>
      <c r="E29" s="27" t="n">
        <f aca="false">1-E28</f>
        <v>0.995</v>
      </c>
    </row>
    <row r="30" customFormat="false" ht="16.5" hidden="false" customHeight="true" outlineLevel="0" collapsed="false">
      <c r="A30" s="9" t="s">
        <v>51</v>
      </c>
      <c r="B30" s="26" t="n">
        <v>1.04</v>
      </c>
      <c r="C30" s="26" t="n">
        <v>1.08</v>
      </c>
      <c r="D30" s="26" t="n">
        <v>1.12</v>
      </c>
      <c r="E30" s="26" t="n">
        <v>1.15</v>
      </c>
    </row>
    <row r="32" customFormat="false" ht="19.5" hidden="false" customHeight="true" outlineLevel="0" collapsed="false">
      <c r="A32" s="3" t="s">
        <v>52</v>
      </c>
      <c r="B32" s="3"/>
      <c r="C32" s="3"/>
      <c r="D32" s="3"/>
      <c r="E32" s="3"/>
      <c r="F32" s="3"/>
    </row>
    <row r="33" customFormat="false" ht="18" hidden="false" customHeight="true" outlineLevel="0" collapsed="false">
      <c r="A33" s="4" t="s">
        <v>33</v>
      </c>
      <c r="B33" s="4" t="s">
        <v>4</v>
      </c>
      <c r="C33" s="4" t="s">
        <v>5</v>
      </c>
      <c r="D33" s="4" t="s">
        <v>6</v>
      </c>
      <c r="E33" s="4" t="s">
        <v>7</v>
      </c>
      <c r="F33" s="4" t="s">
        <v>34</v>
      </c>
    </row>
    <row r="34" customFormat="false" ht="16.5" hidden="false" customHeight="true" outlineLevel="0" collapsed="false">
      <c r="A34" s="9" t="s">
        <v>53</v>
      </c>
      <c r="B34" s="28" t="n">
        <v>0.005</v>
      </c>
      <c r="C34" s="28" t="n">
        <v>0.008</v>
      </c>
      <c r="D34" s="28" t="n">
        <v>0.012</v>
      </c>
      <c r="E34" s="28" t="n">
        <v>0.015</v>
      </c>
    </row>
    <row r="35" customFormat="false" ht="16.5" hidden="false" customHeight="true" outlineLevel="0" collapsed="false">
      <c r="A35" s="7" t="s">
        <v>54</v>
      </c>
      <c r="B35" s="28" t="n">
        <v>0.003</v>
      </c>
      <c r="C35" s="28" t="n">
        <v>0.005</v>
      </c>
      <c r="D35" s="28" t="n">
        <v>0.008</v>
      </c>
      <c r="E35" s="28" t="n">
        <v>0.01</v>
      </c>
    </row>
    <row r="36" customFormat="false" ht="16.5" hidden="false" customHeight="true" outlineLevel="0" collapsed="false">
      <c r="A36" s="9" t="s">
        <v>55</v>
      </c>
      <c r="B36" s="28" t="n">
        <v>0.004</v>
      </c>
      <c r="C36" s="28" t="n">
        <v>0.006</v>
      </c>
      <c r="D36" s="28" t="n">
        <v>0.009</v>
      </c>
      <c r="E36" s="28" t="n">
        <v>0.011</v>
      </c>
    </row>
    <row r="37" customFormat="false" ht="16.5" hidden="false" customHeight="true" outlineLevel="0" collapsed="false">
      <c r="A37" s="7" t="s">
        <v>56</v>
      </c>
      <c r="B37" s="28" t="n">
        <v>0.03</v>
      </c>
      <c r="C37" s="28" t="n">
        <v>0.04</v>
      </c>
      <c r="D37" s="28" t="n">
        <v>0.05</v>
      </c>
      <c r="E37" s="28" t="n">
        <v>0.06</v>
      </c>
    </row>
    <row r="38" customFormat="false" ht="16.5" hidden="false" customHeight="true" outlineLevel="0" collapsed="false">
      <c r="A38" s="9" t="s">
        <v>57</v>
      </c>
      <c r="B38" s="29" t="n">
        <f aca="false">(1+B36)^(1/12)-1</f>
        <v>0.000332723779409738</v>
      </c>
      <c r="C38" s="29" t="n">
        <f aca="false">(1+C36)^(1/12)-1</f>
        <v>0.000498630247881327</v>
      </c>
      <c r="D38" s="29" t="n">
        <f aca="false">(1+D36)^(1/12)-1</f>
        <v>0.000746923923138798</v>
      </c>
      <c r="E38" s="29" t="n">
        <f aca="false">(1+E36)^(1/12)-1</f>
        <v>0.000912077359674468</v>
      </c>
    </row>
    <row r="39" customFormat="false" ht="16.5" hidden="false" customHeight="true" outlineLevel="0" collapsed="false">
      <c r="A39" s="7" t="s">
        <v>58</v>
      </c>
      <c r="B39" s="30" t="n">
        <f aca="false">SUM(B34:B37)</f>
        <v>0.042</v>
      </c>
      <c r="C39" s="30" t="n">
        <f aca="false">SUM(C34:C37)</f>
        <v>0.059</v>
      </c>
      <c r="D39" s="30" t="n">
        <f aca="false">SUM(D34:D37)</f>
        <v>0.079</v>
      </c>
      <c r="E39" s="30" t="n">
        <f aca="false">SUM(E34:E37)</f>
        <v>0.096</v>
      </c>
    </row>
    <row r="41" customFormat="false" ht="19.5" hidden="false" customHeight="true" outlineLevel="0" collapsed="false">
      <c r="A41" s="3" t="s">
        <v>59</v>
      </c>
      <c r="B41" s="3"/>
      <c r="C41" s="3"/>
      <c r="D41" s="3"/>
      <c r="E41" s="3"/>
      <c r="F41" s="3"/>
    </row>
    <row r="42" customFormat="false" ht="16.5" hidden="false" customHeight="true" outlineLevel="0" collapsed="false">
      <c r="A42" s="31" t="s">
        <v>60</v>
      </c>
      <c r="B42" s="26" t="n">
        <v>0.12</v>
      </c>
      <c r="C42" s="26" t="n">
        <v>0.12</v>
      </c>
      <c r="D42" s="26" t="n">
        <v>0.12</v>
      </c>
      <c r="E42" s="26" t="n">
        <v>0.12</v>
      </c>
    </row>
    <row r="43" customFormat="false" ht="16.5" hidden="false" customHeight="true" outlineLevel="0" collapsed="false">
      <c r="A43" s="32" t="s">
        <v>61</v>
      </c>
      <c r="B43" s="33" t="n">
        <f aca="false">(1+B42)^(1/12)-1</f>
        <v>0.00948879293458305</v>
      </c>
      <c r="C43" s="33" t="n">
        <f aca="false">(1+C42)^(1/12)-1</f>
        <v>0.00948879293458305</v>
      </c>
      <c r="D43" s="33" t="n">
        <f aca="false">(1+D42)^(1/12)-1</f>
        <v>0.00948879293458305</v>
      </c>
      <c r="E43" s="33" t="n">
        <f aca="false">(1+E42)^(1/12)-1</f>
        <v>0.00948879293458305</v>
      </c>
    </row>
  </sheetData>
  <mergeCells count="8">
    <mergeCell ref="A1:F1"/>
    <mergeCell ref="A2:F2"/>
    <mergeCell ref="A4:F4"/>
    <mergeCell ref="A12:F12"/>
    <mergeCell ref="A19:F19"/>
    <mergeCell ref="A24:F24"/>
    <mergeCell ref="A32:F32"/>
    <mergeCell ref="A41:F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6" min="2" style="0" width="17"/>
  </cols>
  <sheetData>
    <row r="1" customFormat="false" ht="30" hidden="false" customHeight="true" outlineLevel="0" collapsed="false">
      <c r="A1" s="19" t="s">
        <v>62</v>
      </c>
      <c r="B1" s="19"/>
      <c r="C1" s="19"/>
      <c r="D1" s="19"/>
      <c r="E1" s="19"/>
      <c r="F1" s="19"/>
    </row>
    <row r="2" customFormat="false" ht="15" hidden="false" customHeight="false" outlineLevel="0" collapsed="false">
      <c r="A2" s="20" t="s">
        <v>63</v>
      </c>
      <c r="B2" s="20"/>
      <c r="C2" s="20"/>
      <c r="D2" s="20"/>
      <c r="E2" s="20"/>
      <c r="F2" s="20"/>
    </row>
    <row r="4" customFormat="false" ht="19.5" hidden="false" customHeight="true" outlineLevel="0" collapsed="false">
      <c r="A4" s="3" t="s">
        <v>64</v>
      </c>
      <c r="B4" s="3"/>
      <c r="C4" s="3"/>
      <c r="D4" s="3"/>
      <c r="E4" s="3"/>
      <c r="F4" s="3"/>
    </row>
    <row r="5" customFormat="false" ht="18" hidden="false" customHeight="true" outlineLevel="0" collapsed="false">
      <c r="A5" s="4" t="s">
        <v>65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customFormat="false" ht="16.5" hidden="false" customHeight="true" outlineLevel="0" collapsed="false">
      <c r="A6" s="9" t="s">
        <v>66</v>
      </c>
      <c r="B6" s="15" t="n">
        <f aca="false">Assumptions!B8</f>
        <v>500</v>
      </c>
      <c r="C6" s="15" t="n">
        <f aca="false">Assumptions!C8</f>
        <v>2000</v>
      </c>
      <c r="D6" s="15" t="n">
        <f aca="false">Assumptions!D8</f>
        <v>8000</v>
      </c>
      <c r="E6" s="15" t="n">
        <f aca="false">Assumptions!E8</f>
        <v>20000</v>
      </c>
      <c r="F6" s="23" t="n">
        <f aca="false">IFERROR(SUMPRODUCT(B6:E6,Assumptions!B6:E6)/SUM(Assumptions!B6:E6),0)</f>
        <v>2833.33333333333</v>
      </c>
    </row>
    <row r="7" customFormat="false" ht="16.5" hidden="false" customHeight="true" outlineLevel="0" collapsed="false">
      <c r="A7" s="7" t="s">
        <v>13</v>
      </c>
      <c r="B7" s="34" t="n">
        <f aca="false">Assumptions!B21</f>
        <v>0.72</v>
      </c>
      <c r="C7" s="34" t="n">
        <f aca="false">Assumptions!C21</f>
        <v>0.76</v>
      </c>
      <c r="D7" s="34" t="n">
        <f aca="false">Assumptions!D21</f>
        <v>0.8</v>
      </c>
      <c r="E7" s="34" t="n">
        <f aca="false">Assumptions!E21</f>
        <v>0.83</v>
      </c>
      <c r="F7" s="27" t="n">
        <f aca="false">IFERROR(SUMPRODUCT(B7:E7,Assumptions!B6:E6)/SUM(Assumptions!B6:E6),0)</f>
        <v>0.746111111111111</v>
      </c>
    </row>
    <row r="8" customFormat="false" ht="16.5" hidden="false" customHeight="true" outlineLevel="0" collapsed="false">
      <c r="A8" s="9" t="s">
        <v>67</v>
      </c>
      <c r="B8" s="23" t="n">
        <f aca="false">B6*B7</f>
        <v>360</v>
      </c>
      <c r="C8" s="23" t="n">
        <f aca="false">C6*C7</f>
        <v>1520</v>
      </c>
      <c r="D8" s="23" t="n">
        <f aca="false">D6*D7</f>
        <v>6400</v>
      </c>
      <c r="E8" s="23" t="n">
        <f aca="false">E6*E7</f>
        <v>16600</v>
      </c>
      <c r="F8" s="23" t="n">
        <f aca="false">F6*F7</f>
        <v>2113.98148148148</v>
      </c>
    </row>
    <row r="9" customFormat="false" ht="16.5" hidden="false" customHeight="true" outlineLevel="0" collapsed="false">
      <c r="A9" s="7" t="s">
        <v>49</v>
      </c>
      <c r="B9" s="13" t="n">
        <f aca="false">Assumptions!B28</f>
        <v>0.022</v>
      </c>
      <c r="C9" s="13" t="n">
        <f aca="false">Assumptions!C28</f>
        <v>0.015</v>
      </c>
      <c r="D9" s="13" t="n">
        <f aca="false">Assumptions!D28</f>
        <v>0.008</v>
      </c>
      <c r="E9" s="13" t="n">
        <f aca="false">Assumptions!E28</f>
        <v>0.005</v>
      </c>
      <c r="F9" s="30" t="n">
        <f aca="false">IFERROR(SUMPRODUCT(B9:E9,Assumptions!B6:E6)/SUM(Assumptions!B6:E6),0)</f>
        <v>0.0175555555555556</v>
      </c>
    </row>
    <row r="10" customFormat="false" ht="16.5" hidden="false" customHeight="true" outlineLevel="0" collapsed="false">
      <c r="A10" s="9" t="s">
        <v>61</v>
      </c>
      <c r="B10" s="35" t="n">
        <f aca="false">Assumptions!B43</f>
        <v>0.00948879293458305</v>
      </c>
      <c r="C10" s="35" t="n">
        <f aca="false">Assumptions!C43</f>
        <v>0.00948879293458305</v>
      </c>
      <c r="D10" s="35" t="n">
        <f aca="false">Assumptions!D43</f>
        <v>0.00948879293458305</v>
      </c>
      <c r="E10" s="35" t="n">
        <f aca="false">Assumptions!E43</f>
        <v>0.00948879293458305</v>
      </c>
      <c r="F10" s="29" t="n">
        <f aca="false">IFERROR(SUMPRODUCT(B10:E10,Assumptions!B6:E6)/SUM(Assumptions!B6:E6),0)</f>
        <v>0.00948879293458305</v>
      </c>
    </row>
    <row r="11" customFormat="false" ht="16.5" hidden="false" customHeight="true" outlineLevel="0" collapsed="false">
      <c r="A11" s="7" t="s">
        <v>68</v>
      </c>
      <c r="B11" s="13" t="n">
        <f aca="false">Assumptions!B39</f>
        <v>0.042</v>
      </c>
      <c r="C11" s="13" t="n">
        <f aca="false">Assumptions!C39</f>
        <v>0.059</v>
      </c>
      <c r="D11" s="13" t="n">
        <f aca="false">Assumptions!D39</f>
        <v>0.079</v>
      </c>
      <c r="E11" s="13" t="n">
        <f aca="false">Assumptions!E39</f>
        <v>0.096</v>
      </c>
      <c r="F11" s="30" t="n">
        <f aca="false">IFERROR(SUMPRODUCT(B11:E11,Assumptions!B6:E6)/SUM(Assumptions!B6:E6),0)</f>
        <v>0.0538333333333333</v>
      </c>
    </row>
    <row r="12" customFormat="false" ht="16.5" hidden="false" customHeight="true" outlineLevel="0" collapsed="false">
      <c r="A12" s="9" t="s">
        <v>69</v>
      </c>
      <c r="B12" s="29" t="n">
        <f aca="false">B9-B11</f>
        <v>-0.02</v>
      </c>
      <c r="C12" s="29" t="n">
        <f aca="false">C9-C11</f>
        <v>-0.044</v>
      </c>
      <c r="D12" s="29" t="n">
        <f aca="false">D9-D11</f>
        <v>-0.071</v>
      </c>
      <c r="E12" s="29" t="n">
        <f aca="false">E9-E11</f>
        <v>-0.091</v>
      </c>
      <c r="F12" s="29" t="n">
        <f aca="false">F9-F11</f>
        <v>-0.0362777777777778</v>
      </c>
    </row>
    <row r="13" customFormat="false" ht="16.5" hidden="false" customHeight="true" outlineLevel="0" collapsed="false">
      <c r="A13" s="7" t="s">
        <v>70</v>
      </c>
      <c r="B13" s="36" t="n">
        <f aca="false">IFERROR(B8/B9,0)</f>
        <v>16363.6363636364</v>
      </c>
      <c r="C13" s="36" t="n">
        <f aca="false">IFERROR(C8/C9,0)</f>
        <v>101333.333333333</v>
      </c>
      <c r="D13" s="36" t="n">
        <f aca="false">IFERROR(D8/D9,0)</f>
        <v>800000</v>
      </c>
      <c r="E13" s="36" t="n">
        <f aca="false">IFERROR(E8/E9,0)</f>
        <v>3320000</v>
      </c>
      <c r="F13" s="36" t="n">
        <f aca="false">IFERROR(F8/F9,0)</f>
        <v>120416.666666667</v>
      </c>
    </row>
    <row r="14" customFormat="false" ht="16.5" hidden="false" customHeight="true" outlineLevel="0" collapsed="false">
      <c r="A14" s="5" t="s">
        <v>71</v>
      </c>
      <c r="B14" s="37" t="n">
        <f aca="false">IFERROR(B8/MAX(B12,0.001),0)</f>
        <v>360000</v>
      </c>
      <c r="C14" s="37" t="n">
        <f aca="false">IFERROR(C8/MAX(C12,0.001),0)</f>
        <v>1520000</v>
      </c>
      <c r="D14" s="37" t="n">
        <f aca="false">IFERROR(D8/MAX(D12,0.001),0)</f>
        <v>6400000</v>
      </c>
      <c r="E14" s="37" t="n">
        <f aca="false">IFERROR(E8/MAX(E12,0.001),0)</f>
        <v>16600000</v>
      </c>
      <c r="F14" s="37" t="n">
        <f aca="false">IFERROR(F8/MAX(F12,0.001),0)</f>
        <v>2113981.48148148</v>
      </c>
    </row>
    <row r="15" customFormat="false" ht="16.5" hidden="false" customHeight="true" outlineLevel="0" collapsed="false">
      <c r="A15" s="7" t="s">
        <v>72</v>
      </c>
      <c r="B15" s="36" t="n">
        <f aca="false">IFERROR(B8/(B9+B10),0)</f>
        <v>11432.638931187</v>
      </c>
      <c r="C15" s="36" t="n">
        <f aca="false">IFERROR(C8/(C9+C10),0)</f>
        <v>62069.2087217356</v>
      </c>
      <c r="D15" s="36" t="n">
        <f aca="false">IFERROR(D8/(D9+D10),0)</f>
        <v>365948.640591678</v>
      </c>
      <c r="E15" s="36" t="n">
        <f aca="false">IFERROR(E8/(E9+E10),0)</f>
        <v>1145713.10908708</v>
      </c>
      <c r="F15" s="36" t="n">
        <f aca="false">IFERROR(F8/(F9+F10),0)</f>
        <v>78167.2179033013</v>
      </c>
    </row>
    <row r="16" customFormat="false" ht="16.5" hidden="false" customHeight="true" outlineLevel="0" collapsed="false">
      <c r="A16" s="9" t="s">
        <v>43</v>
      </c>
      <c r="B16" s="15" t="n">
        <f aca="false">Assumptions!B17</f>
        <v>1400</v>
      </c>
      <c r="C16" s="15" t="n">
        <f aca="false">Assumptions!C17</f>
        <v>5800</v>
      </c>
      <c r="D16" s="15" t="n">
        <f aca="false">Assumptions!D17</f>
        <v>27500</v>
      </c>
      <c r="E16" s="15" t="n">
        <f aca="false">Assumptions!E17</f>
        <v>78000</v>
      </c>
      <c r="F16" s="23" t="n">
        <f aca="false">IFERROR(SUMPRODUCT(B16:E16,Assumptions!B6:E6)/SUM(Assumptions!B6:E6),0)</f>
        <v>9777.77777777778</v>
      </c>
    </row>
    <row r="17" customFormat="false" ht="16.5" hidden="false" customHeight="true" outlineLevel="0" collapsed="false">
      <c r="A17" s="7" t="s">
        <v>73</v>
      </c>
      <c r="B17" s="38" t="n">
        <f aca="false">IFERROR(B13/B16,0)</f>
        <v>11.6883116883117</v>
      </c>
      <c r="C17" s="38" t="n">
        <f aca="false">IFERROR(C13/C16,0)</f>
        <v>17.4712643678161</v>
      </c>
      <c r="D17" s="38" t="n">
        <f aca="false">IFERROR(D13/D16,0)</f>
        <v>29.0909090909091</v>
      </c>
      <c r="E17" s="38" t="n">
        <f aca="false">IFERROR(E13/E16,0)</f>
        <v>42.5641025641026</v>
      </c>
      <c r="F17" s="38" t="n">
        <f aca="false">IFERROR(F13/F16,0)</f>
        <v>12.3153409090909</v>
      </c>
    </row>
    <row r="18" customFormat="false" ht="16.5" hidden="false" customHeight="true" outlineLevel="0" collapsed="false">
      <c r="A18" s="5" t="s">
        <v>74</v>
      </c>
      <c r="B18" s="39" t="n">
        <f aca="false">IFERROR(B14/B16,0)</f>
        <v>257.142857142857</v>
      </c>
      <c r="C18" s="39" t="n">
        <f aca="false">IFERROR(C14/C16,0)</f>
        <v>262.068965517241</v>
      </c>
      <c r="D18" s="39" t="n">
        <f aca="false">IFERROR(D14/D16,0)</f>
        <v>232.727272727273</v>
      </c>
      <c r="E18" s="39" t="n">
        <f aca="false">IFERROR(E14/E16,0)</f>
        <v>212.820512820513</v>
      </c>
      <c r="F18" s="39" t="n">
        <f aca="false">IFERROR(F14/F16,0)</f>
        <v>216.202651515152</v>
      </c>
    </row>
    <row r="19" customFormat="false" ht="16.5" hidden="false" customHeight="true" outlineLevel="0" collapsed="false">
      <c r="A19" s="7" t="s">
        <v>75</v>
      </c>
      <c r="B19" s="38" t="n">
        <f aca="false">IFERROR(B15/B16,0)</f>
        <v>8.16617066513357</v>
      </c>
      <c r="C19" s="38" t="n">
        <f aca="false">IFERROR(C15/C16,0)</f>
        <v>10.7015877106441</v>
      </c>
      <c r="D19" s="38" t="n">
        <f aca="false">IFERROR(D15/D16,0)</f>
        <v>13.3072232942428</v>
      </c>
      <c r="E19" s="38" t="n">
        <f aca="false">IFERROR(E15/E16,0)</f>
        <v>14.6886296036805</v>
      </c>
      <c r="F19" s="38" t="n">
        <f aca="false">IFERROR(F15/F16,0)</f>
        <v>7.99437455829218</v>
      </c>
    </row>
    <row r="20" customFormat="false" ht="16.5" hidden="false" customHeight="true" outlineLevel="0" collapsed="false">
      <c r="A20" s="5" t="s">
        <v>76</v>
      </c>
      <c r="B20" s="40" t="n">
        <f aca="false">IFERROR(B16/B8,0)</f>
        <v>3.88888888888889</v>
      </c>
      <c r="C20" s="40" t="n">
        <f aca="false">IFERROR(C16/C8,0)</f>
        <v>3.81578947368421</v>
      </c>
      <c r="D20" s="40" t="n">
        <f aca="false">IFERROR(D16/D8,0)</f>
        <v>4.296875</v>
      </c>
      <c r="E20" s="40" t="n">
        <f aca="false">IFERROR(E16/E8,0)</f>
        <v>4.69879518072289</v>
      </c>
      <c r="F20" s="40" t="n">
        <f aca="false">IFERROR(F16/F6,0)</f>
        <v>3.45098039215686</v>
      </c>
    </row>
    <row r="21" customFormat="false" ht="16.5" hidden="false" customHeight="true" outlineLevel="0" collapsed="false">
      <c r="A21" s="7" t="s">
        <v>77</v>
      </c>
      <c r="B21" s="41" t="n">
        <f aca="false">IFERROR(B16/B8*B7,0)</f>
        <v>2.8</v>
      </c>
      <c r="C21" s="41" t="n">
        <f aca="false">IFERROR(C16/C8*C7,0)</f>
        <v>2.9</v>
      </c>
      <c r="D21" s="41" t="n">
        <f aca="false">IFERROR(D16/D8*D7,0)</f>
        <v>3.4375</v>
      </c>
      <c r="E21" s="41" t="n">
        <f aca="false">IFERROR(E16/E8*E7,0)</f>
        <v>3.9</v>
      </c>
      <c r="F21" s="41" t="n">
        <f aca="false">IFERROR(F16/F8*F7,0)</f>
        <v>3.45098039215686</v>
      </c>
    </row>
    <row r="24" customFormat="false" ht="19.5" hidden="false" customHeight="true" outlineLevel="0" collapsed="false">
      <c r="A24" s="3" t="s">
        <v>78</v>
      </c>
      <c r="B24" s="3"/>
      <c r="C24" s="3"/>
      <c r="D24" s="3"/>
      <c r="E24" s="3"/>
      <c r="F24" s="3"/>
    </row>
    <row r="25" customFormat="false" ht="18" hidden="false" customHeight="true" outlineLevel="0" collapsed="false">
      <c r="A25" s="4" t="s">
        <v>65</v>
      </c>
      <c r="B25" s="4" t="s">
        <v>4</v>
      </c>
      <c r="C25" s="4" t="s">
        <v>5</v>
      </c>
      <c r="D25" s="4" t="s">
        <v>6</v>
      </c>
      <c r="E25" s="4" t="s">
        <v>7</v>
      </c>
      <c r="F25" s="4" t="s">
        <v>8</v>
      </c>
    </row>
    <row r="26" customFormat="false" ht="16.5" hidden="false" customHeight="true" outlineLevel="0" collapsed="false">
      <c r="A26" s="9" t="s">
        <v>79</v>
      </c>
      <c r="B26" s="42" t="n">
        <f aca="false">B20</f>
        <v>3.88888888888889</v>
      </c>
      <c r="C26" s="42" t="n">
        <f aca="false">C20</f>
        <v>3.81578947368421</v>
      </c>
      <c r="D26" s="42" t="n">
        <f aca="false">D20</f>
        <v>4.296875</v>
      </c>
      <c r="E26" s="42" t="n">
        <f aca="false">E20</f>
        <v>4.69879518072289</v>
      </c>
      <c r="F26" s="42" t="n">
        <f aca="false">F20</f>
        <v>3.45098039215686</v>
      </c>
    </row>
    <row r="27" customFormat="false" ht="16.5" hidden="false" customHeight="true" outlineLevel="0" collapsed="false">
      <c r="A27" s="7" t="s">
        <v>80</v>
      </c>
      <c r="B27" s="41" t="n">
        <f aca="false">B21</f>
        <v>2.8</v>
      </c>
      <c r="C27" s="41" t="n">
        <f aca="false">C21</f>
        <v>2.9</v>
      </c>
      <c r="D27" s="41" t="n">
        <f aca="false">D21</f>
        <v>3.4375</v>
      </c>
      <c r="E27" s="41" t="n">
        <f aca="false">E21</f>
        <v>3.9</v>
      </c>
      <c r="F27" s="41" t="n">
        <f aca="false">F21</f>
        <v>3.45098039215686</v>
      </c>
    </row>
    <row r="28" customFormat="false" ht="16.5" hidden="false" customHeight="true" outlineLevel="0" collapsed="false">
      <c r="A28" s="9" t="s">
        <v>81</v>
      </c>
      <c r="B28" s="43" t="n">
        <f aca="false">CEILING(B16/B8,1)</f>
        <v>4</v>
      </c>
      <c r="C28" s="43" t="n">
        <f aca="false">CEILING(C16/C8,1)</f>
        <v>4</v>
      </c>
      <c r="D28" s="43" t="n">
        <f aca="false">CEILING(D16/D8,1)</f>
        <v>5</v>
      </c>
      <c r="E28" s="43" t="n">
        <f aca="false">CEILING(E16/E8,1)</f>
        <v>5</v>
      </c>
      <c r="F28" s="43" t="n">
        <f aca="false">CEILING(F16/F6,1)</f>
        <v>4</v>
      </c>
    </row>
  </sheetData>
  <mergeCells count="4">
    <mergeCell ref="A1:F1"/>
    <mergeCell ref="A2:F2"/>
    <mergeCell ref="A4:F4"/>
    <mergeCell ref="A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4"/>
    <col collapsed="false" customWidth="true" hidden="false" outlineLevel="0" max="27" min="3" style="0" width="7"/>
  </cols>
  <sheetData>
    <row r="1" customFormat="false" ht="30" hidden="false" customHeight="true" outlineLevel="0" collapsed="false">
      <c r="A1" s="19" t="s">
        <v>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3" customFormat="false" ht="19.5" hidden="false" customHeight="true" outlineLevel="0" collapsed="false">
      <c r="A3" s="3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8" hidden="false" customHeight="true" outlineLevel="0" collapsed="false">
      <c r="A4" s="44" t="s">
        <v>84</v>
      </c>
      <c r="B4" s="44" t="s">
        <v>85</v>
      </c>
      <c r="C4" s="44" t="s">
        <v>86</v>
      </c>
      <c r="D4" s="44" t="s">
        <v>87</v>
      </c>
      <c r="E4" s="44" t="s">
        <v>88</v>
      </c>
      <c r="F4" s="44" t="s">
        <v>89</v>
      </c>
      <c r="G4" s="44" t="s">
        <v>90</v>
      </c>
      <c r="H4" s="44" t="s">
        <v>91</v>
      </c>
      <c r="I4" s="44" t="s">
        <v>92</v>
      </c>
      <c r="J4" s="44" t="s">
        <v>93</v>
      </c>
      <c r="K4" s="44" t="s">
        <v>94</v>
      </c>
      <c r="L4" s="44" t="s">
        <v>95</v>
      </c>
      <c r="M4" s="44" t="s">
        <v>96</v>
      </c>
      <c r="N4" s="44" t="s">
        <v>97</v>
      </c>
      <c r="O4" s="44" t="s">
        <v>98</v>
      </c>
      <c r="P4" s="44" t="s">
        <v>99</v>
      </c>
      <c r="Q4" s="44" t="s">
        <v>100</v>
      </c>
      <c r="R4" s="44" t="s">
        <v>101</v>
      </c>
      <c r="S4" s="44" t="s">
        <v>102</v>
      </c>
      <c r="T4" s="44" t="s">
        <v>103</v>
      </c>
      <c r="U4" s="44" t="s">
        <v>104</v>
      </c>
      <c r="V4" s="44" t="s">
        <v>105</v>
      </c>
      <c r="W4" s="44" t="s">
        <v>106</v>
      </c>
      <c r="X4" s="44" t="s">
        <v>107</v>
      </c>
      <c r="Y4" s="44" t="s">
        <v>108</v>
      </c>
      <c r="Z4" s="44" t="s">
        <v>109</v>
      </c>
    </row>
    <row r="5" customFormat="false" ht="15" hidden="false" customHeight="true" outlineLevel="0" collapsed="false">
      <c r="A5" s="45" t="s">
        <v>110</v>
      </c>
      <c r="B5" s="46" t="n">
        <f aca="false">Assumptions!B6</f>
        <v>10</v>
      </c>
      <c r="C5" s="47" t="n">
        <v>1</v>
      </c>
      <c r="D5" s="47" t="n">
        <f aca="false">C5*(1-Assumptions!B26)</f>
        <v>0.975</v>
      </c>
      <c r="E5" s="47" t="n">
        <f aca="false">D5*(1-Assumptions!B26)</f>
        <v>0.950625</v>
      </c>
      <c r="F5" s="47" t="n">
        <f aca="false">E5*(1-Assumptions!B26)</f>
        <v>0.926859375</v>
      </c>
      <c r="G5" s="47" t="n">
        <f aca="false">F5*(1-Assumptions!B26)</f>
        <v>0.903687890625</v>
      </c>
      <c r="H5" s="47" t="n">
        <f aca="false">G5*(1-Assumptions!B26)</f>
        <v>0.881095693359375</v>
      </c>
      <c r="I5" s="47" t="n">
        <f aca="false">H5*(1-Assumptions!B26)</f>
        <v>0.85906830102539</v>
      </c>
      <c r="J5" s="47" t="n">
        <f aca="false">I5*(1-Assumptions!B26)</f>
        <v>0.837591593499756</v>
      </c>
      <c r="K5" s="47" t="n">
        <f aca="false">J5*(1-Assumptions!B26)</f>
        <v>0.816651803662262</v>
      </c>
      <c r="L5" s="47" t="n">
        <f aca="false">K5*(1-Assumptions!B26)</f>
        <v>0.796235508570705</v>
      </c>
      <c r="M5" s="47" t="n">
        <f aca="false">L5*(1-Assumptions!B26)</f>
        <v>0.776329620856438</v>
      </c>
      <c r="N5" s="47" t="n">
        <f aca="false">M5*(1-Assumptions!B26)</f>
        <v>0.756921380335027</v>
      </c>
      <c r="O5" s="47" t="n">
        <f aca="false">N5*(1-Assumptions!B26)</f>
        <v>0.737998345826651</v>
      </c>
      <c r="P5" s="47" t="n">
        <f aca="false">O5*(1-Assumptions!B26)</f>
        <v>0.719548387180985</v>
      </c>
      <c r="Q5" s="47" t="n">
        <f aca="false">P5*(1-Assumptions!B26)</f>
        <v>0.70155967750146</v>
      </c>
      <c r="R5" s="47" t="n">
        <f aca="false">Q5*(1-Assumptions!B26)</f>
        <v>0.684020685563924</v>
      </c>
      <c r="S5" s="47" t="n">
        <f aca="false">R5*(1-Assumptions!B26)</f>
        <v>0.666920168424825</v>
      </c>
      <c r="T5" s="47" t="n">
        <f aca="false">S5*(1-Assumptions!B26)</f>
        <v>0.650247164214205</v>
      </c>
      <c r="U5" s="47" t="n">
        <f aca="false">T5*(1-Assumptions!B26)</f>
        <v>0.63399098510885</v>
      </c>
      <c r="V5" s="47" t="n">
        <f aca="false">U5*(1-Assumptions!B26)</f>
        <v>0.618141210481128</v>
      </c>
      <c r="W5" s="47" t="n">
        <f aca="false">V5*(1-Assumptions!B26)</f>
        <v>0.6026876802191</v>
      </c>
      <c r="X5" s="47" t="n">
        <f aca="false">W5*(1-Assumptions!B26)</f>
        <v>0.587620488213623</v>
      </c>
      <c r="Y5" s="47" t="n">
        <f aca="false">X5*(1-Assumptions!B26)</f>
        <v>0.572929976008282</v>
      </c>
      <c r="Z5" s="47" t="n">
        <f aca="false">Y5*(1-Assumptions!B26)</f>
        <v>0.558606726608075</v>
      </c>
    </row>
    <row r="6" customFormat="false" ht="15" hidden="false" customHeight="true" outlineLevel="0" collapsed="false">
      <c r="A6" s="48" t="s">
        <v>111</v>
      </c>
      <c r="B6" s="49" t="n">
        <f aca="false">Assumptions!B6</f>
        <v>10</v>
      </c>
      <c r="C6" s="47" t="n">
        <v>1</v>
      </c>
      <c r="D6" s="47" t="n">
        <f aca="false">C6*(1-Assumptions!B26)</f>
        <v>0.975</v>
      </c>
      <c r="E6" s="47" t="n">
        <f aca="false">D6*(1-Assumptions!B26)</f>
        <v>0.950625</v>
      </c>
      <c r="F6" s="47" t="n">
        <f aca="false">E6*(1-Assumptions!B26)</f>
        <v>0.926859375</v>
      </c>
      <c r="G6" s="47" t="n">
        <f aca="false">F6*(1-Assumptions!B26)</f>
        <v>0.903687890625</v>
      </c>
      <c r="H6" s="47" t="n">
        <f aca="false">G6*(1-Assumptions!B26)</f>
        <v>0.881095693359375</v>
      </c>
      <c r="I6" s="47" t="n">
        <f aca="false">H6*(1-Assumptions!B26)</f>
        <v>0.85906830102539</v>
      </c>
      <c r="J6" s="47" t="n">
        <f aca="false">I6*(1-Assumptions!B26)</f>
        <v>0.837591593499756</v>
      </c>
      <c r="K6" s="47" t="n">
        <f aca="false">J6*(1-Assumptions!B26)</f>
        <v>0.816651803662262</v>
      </c>
      <c r="L6" s="47" t="n">
        <f aca="false">K6*(1-Assumptions!B26)</f>
        <v>0.796235508570705</v>
      </c>
      <c r="M6" s="47" t="n">
        <f aca="false">L6*(1-Assumptions!B26)</f>
        <v>0.776329620856438</v>
      </c>
      <c r="N6" s="47" t="n">
        <f aca="false">M6*(1-Assumptions!B26)</f>
        <v>0.756921380335027</v>
      </c>
      <c r="O6" s="47" t="n">
        <f aca="false">N6*(1-Assumptions!B26)</f>
        <v>0.737998345826651</v>
      </c>
      <c r="P6" s="47" t="n">
        <f aca="false">O6*(1-Assumptions!B26)</f>
        <v>0.719548387180985</v>
      </c>
      <c r="Q6" s="47" t="n">
        <f aca="false">P6*(1-Assumptions!B26)</f>
        <v>0.70155967750146</v>
      </c>
      <c r="R6" s="47" t="n">
        <f aca="false">Q6*(1-Assumptions!B26)</f>
        <v>0.684020685563924</v>
      </c>
      <c r="S6" s="47" t="n">
        <f aca="false">R6*(1-Assumptions!B26)</f>
        <v>0.666920168424825</v>
      </c>
      <c r="T6" s="47" t="n">
        <f aca="false">S6*(1-Assumptions!B26)</f>
        <v>0.650247164214205</v>
      </c>
      <c r="U6" s="47" t="n">
        <f aca="false">T6*(1-Assumptions!B26)</f>
        <v>0.63399098510885</v>
      </c>
      <c r="V6" s="47" t="n">
        <f aca="false">U6*(1-Assumptions!B26)</f>
        <v>0.618141210481128</v>
      </c>
      <c r="W6" s="47" t="n">
        <f aca="false">V6*(1-Assumptions!B26)</f>
        <v>0.6026876802191</v>
      </c>
      <c r="X6" s="47" t="n">
        <f aca="false">W6*(1-Assumptions!B26)</f>
        <v>0.587620488213623</v>
      </c>
      <c r="Y6" s="47" t="n">
        <f aca="false">X6*(1-Assumptions!B26)</f>
        <v>0.572929976008282</v>
      </c>
      <c r="Z6" s="50" t="n">
        <f aca="false">Y6*(1-Assumptions!B26)</f>
        <v>0.558606726608075</v>
      </c>
    </row>
    <row r="7" customFormat="false" ht="15" hidden="false" customHeight="true" outlineLevel="0" collapsed="false">
      <c r="A7" s="45" t="s">
        <v>112</v>
      </c>
      <c r="B7" s="46" t="n">
        <f aca="false">Assumptions!B6</f>
        <v>10</v>
      </c>
      <c r="C7" s="47" t="n">
        <v>1</v>
      </c>
      <c r="D7" s="47" t="n">
        <f aca="false">C7*(1-Assumptions!B26)</f>
        <v>0.975</v>
      </c>
      <c r="E7" s="47" t="n">
        <f aca="false">D7*(1-Assumptions!B26)</f>
        <v>0.950625</v>
      </c>
      <c r="F7" s="47" t="n">
        <f aca="false">E7*(1-Assumptions!B26)</f>
        <v>0.926859375</v>
      </c>
      <c r="G7" s="47" t="n">
        <f aca="false">F7*(1-Assumptions!B26)</f>
        <v>0.903687890625</v>
      </c>
      <c r="H7" s="47" t="n">
        <f aca="false">G7*(1-Assumptions!B26)</f>
        <v>0.881095693359375</v>
      </c>
      <c r="I7" s="47" t="n">
        <f aca="false">H7*(1-Assumptions!B26)</f>
        <v>0.85906830102539</v>
      </c>
      <c r="J7" s="47" t="n">
        <f aca="false">I7*(1-Assumptions!B26)</f>
        <v>0.837591593499756</v>
      </c>
      <c r="K7" s="47" t="n">
        <f aca="false">J7*(1-Assumptions!B26)</f>
        <v>0.816651803662262</v>
      </c>
      <c r="L7" s="47" t="n">
        <f aca="false">K7*(1-Assumptions!B26)</f>
        <v>0.796235508570705</v>
      </c>
      <c r="M7" s="47" t="n">
        <f aca="false">L7*(1-Assumptions!B26)</f>
        <v>0.776329620856438</v>
      </c>
      <c r="N7" s="47" t="n">
        <f aca="false">M7*(1-Assumptions!B26)</f>
        <v>0.756921380335027</v>
      </c>
      <c r="O7" s="47" t="n">
        <f aca="false">N7*(1-Assumptions!B26)</f>
        <v>0.737998345826651</v>
      </c>
      <c r="P7" s="47" t="n">
        <f aca="false">O7*(1-Assumptions!B26)</f>
        <v>0.719548387180985</v>
      </c>
      <c r="Q7" s="47" t="n">
        <f aca="false">P7*(1-Assumptions!B26)</f>
        <v>0.70155967750146</v>
      </c>
      <c r="R7" s="47" t="n">
        <f aca="false">Q7*(1-Assumptions!B26)</f>
        <v>0.684020685563924</v>
      </c>
      <c r="S7" s="47" t="n">
        <f aca="false">R7*(1-Assumptions!B26)</f>
        <v>0.666920168424825</v>
      </c>
      <c r="T7" s="47" t="n">
        <f aca="false">S7*(1-Assumptions!B26)</f>
        <v>0.650247164214205</v>
      </c>
      <c r="U7" s="47" t="n">
        <f aca="false">T7*(1-Assumptions!B26)</f>
        <v>0.63399098510885</v>
      </c>
      <c r="V7" s="47" t="n">
        <f aca="false">U7*(1-Assumptions!B26)</f>
        <v>0.618141210481128</v>
      </c>
      <c r="W7" s="47" t="n">
        <f aca="false">V7*(1-Assumptions!B26)</f>
        <v>0.6026876802191</v>
      </c>
      <c r="X7" s="47" t="n">
        <f aca="false">W7*(1-Assumptions!B26)</f>
        <v>0.587620488213623</v>
      </c>
      <c r="Y7" s="50" t="n">
        <f aca="false">X7*(1-Assumptions!B26)</f>
        <v>0.572929976008282</v>
      </c>
      <c r="Z7" s="50" t="n">
        <f aca="false">Y7*(1-Assumptions!B26)</f>
        <v>0.558606726608075</v>
      </c>
    </row>
    <row r="8" customFormat="false" ht="15" hidden="false" customHeight="true" outlineLevel="0" collapsed="false">
      <c r="A8" s="48" t="s">
        <v>113</v>
      </c>
      <c r="B8" s="49" t="n">
        <f aca="false">Assumptions!B6</f>
        <v>10</v>
      </c>
      <c r="C8" s="47" t="n">
        <v>1</v>
      </c>
      <c r="D8" s="47" t="n">
        <f aca="false">C8*(1-Assumptions!B26)</f>
        <v>0.975</v>
      </c>
      <c r="E8" s="47" t="n">
        <f aca="false">D8*(1-Assumptions!B26)</f>
        <v>0.950625</v>
      </c>
      <c r="F8" s="47" t="n">
        <f aca="false">E8*(1-Assumptions!B26)</f>
        <v>0.926859375</v>
      </c>
      <c r="G8" s="47" t="n">
        <f aca="false">F8*(1-Assumptions!B26)</f>
        <v>0.903687890625</v>
      </c>
      <c r="H8" s="47" t="n">
        <f aca="false">G8*(1-Assumptions!B26)</f>
        <v>0.881095693359375</v>
      </c>
      <c r="I8" s="47" t="n">
        <f aca="false">H8*(1-Assumptions!B26)</f>
        <v>0.85906830102539</v>
      </c>
      <c r="J8" s="47" t="n">
        <f aca="false">I8*(1-Assumptions!B26)</f>
        <v>0.837591593499756</v>
      </c>
      <c r="K8" s="47" t="n">
        <f aca="false">J8*(1-Assumptions!B26)</f>
        <v>0.816651803662262</v>
      </c>
      <c r="L8" s="47" t="n">
        <f aca="false">K8*(1-Assumptions!B26)</f>
        <v>0.796235508570705</v>
      </c>
      <c r="M8" s="47" t="n">
        <f aca="false">L8*(1-Assumptions!B26)</f>
        <v>0.776329620856438</v>
      </c>
      <c r="N8" s="47" t="n">
        <f aca="false">M8*(1-Assumptions!B26)</f>
        <v>0.756921380335027</v>
      </c>
      <c r="O8" s="47" t="n">
        <f aca="false">N8*(1-Assumptions!B26)</f>
        <v>0.737998345826651</v>
      </c>
      <c r="P8" s="47" t="n">
        <f aca="false">O8*(1-Assumptions!B26)</f>
        <v>0.719548387180985</v>
      </c>
      <c r="Q8" s="47" t="n">
        <f aca="false">P8*(1-Assumptions!B26)</f>
        <v>0.70155967750146</v>
      </c>
      <c r="R8" s="47" t="n">
        <f aca="false">Q8*(1-Assumptions!B26)</f>
        <v>0.684020685563924</v>
      </c>
      <c r="S8" s="47" t="n">
        <f aca="false">R8*(1-Assumptions!B26)</f>
        <v>0.666920168424825</v>
      </c>
      <c r="T8" s="47" t="n">
        <f aca="false">S8*(1-Assumptions!B26)</f>
        <v>0.650247164214205</v>
      </c>
      <c r="U8" s="47" t="n">
        <f aca="false">T8*(1-Assumptions!B26)</f>
        <v>0.63399098510885</v>
      </c>
      <c r="V8" s="47" t="n">
        <f aca="false">U8*(1-Assumptions!B26)</f>
        <v>0.618141210481128</v>
      </c>
      <c r="W8" s="47" t="n">
        <f aca="false">V8*(1-Assumptions!B26)</f>
        <v>0.6026876802191</v>
      </c>
      <c r="X8" s="50" t="n">
        <f aca="false">W8*(1-Assumptions!B26)</f>
        <v>0.587620488213623</v>
      </c>
      <c r="Y8" s="50" t="n">
        <f aca="false">X8*(1-Assumptions!B26)</f>
        <v>0.572929976008282</v>
      </c>
      <c r="Z8" s="50" t="n">
        <f aca="false">Y8*(1-Assumptions!B26)</f>
        <v>0.558606726608075</v>
      </c>
    </row>
    <row r="9" customFormat="false" ht="15" hidden="false" customHeight="true" outlineLevel="0" collapsed="false">
      <c r="A9" s="45" t="s">
        <v>114</v>
      </c>
      <c r="B9" s="46" t="n">
        <f aca="false">Assumptions!B6</f>
        <v>10</v>
      </c>
      <c r="C9" s="47" t="n">
        <v>1</v>
      </c>
      <c r="D9" s="47" t="n">
        <f aca="false">C9*(1-Assumptions!B26)</f>
        <v>0.975</v>
      </c>
      <c r="E9" s="47" t="n">
        <f aca="false">D9*(1-Assumptions!B26)</f>
        <v>0.950625</v>
      </c>
      <c r="F9" s="47" t="n">
        <f aca="false">E9*(1-Assumptions!B26)</f>
        <v>0.926859375</v>
      </c>
      <c r="G9" s="47" t="n">
        <f aca="false">F9*(1-Assumptions!B26)</f>
        <v>0.903687890625</v>
      </c>
      <c r="H9" s="47" t="n">
        <f aca="false">G9*(1-Assumptions!B26)</f>
        <v>0.881095693359375</v>
      </c>
      <c r="I9" s="47" t="n">
        <f aca="false">H9*(1-Assumptions!B26)</f>
        <v>0.85906830102539</v>
      </c>
      <c r="J9" s="47" t="n">
        <f aca="false">I9*(1-Assumptions!B26)</f>
        <v>0.837591593499756</v>
      </c>
      <c r="K9" s="47" t="n">
        <f aca="false">J9*(1-Assumptions!B26)</f>
        <v>0.816651803662262</v>
      </c>
      <c r="L9" s="47" t="n">
        <f aca="false">K9*(1-Assumptions!B26)</f>
        <v>0.796235508570705</v>
      </c>
      <c r="M9" s="47" t="n">
        <f aca="false">L9*(1-Assumptions!B26)</f>
        <v>0.776329620856438</v>
      </c>
      <c r="N9" s="47" t="n">
        <f aca="false">M9*(1-Assumptions!B26)</f>
        <v>0.756921380335027</v>
      </c>
      <c r="O9" s="47" t="n">
        <f aca="false">N9*(1-Assumptions!B26)</f>
        <v>0.737998345826651</v>
      </c>
      <c r="P9" s="47" t="n">
        <f aca="false">O9*(1-Assumptions!B26)</f>
        <v>0.719548387180985</v>
      </c>
      <c r="Q9" s="47" t="n">
        <f aca="false">P9*(1-Assumptions!B26)</f>
        <v>0.70155967750146</v>
      </c>
      <c r="R9" s="47" t="n">
        <f aca="false">Q9*(1-Assumptions!B26)</f>
        <v>0.684020685563924</v>
      </c>
      <c r="S9" s="47" t="n">
        <f aca="false">R9*(1-Assumptions!B26)</f>
        <v>0.666920168424825</v>
      </c>
      <c r="T9" s="47" t="n">
        <f aca="false">S9*(1-Assumptions!B26)</f>
        <v>0.650247164214205</v>
      </c>
      <c r="U9" s="47" t="n">
        <f aca="false">T9*(1-Assumptions!B26)</f>
        <v>0.63399098510885</v>
      </c>
      <c r="V9" s="47" t="n">
        <f aca="false">U9*(1-Assumptions!B26)</f>
        <v>0.618141210481128</v>
      </c>
      <c r="W9" s="50" t="n">
        <f aca="false">V9*(1-Assumptions!B26)</f>
        <v>0.6026876802191</v>
      </c>
      <c r="X9" s="50" t="n">
        <f aca="false">W9*(1-Assumptions!B26)</f>
        <v>0.587620488213623</v>
      </c>
      <c r="Y9" s="50" t="n">
        <f aca="false">X9*(1-Assumptions!B26)</f>
        <v>0.572929976008282</v>
      </c>
      <c r="Z9" s="50" t="n">
        <f aca="false">Y9*(1-Assumptions!B26)</f>
        <v>0.558606726608075</v>
      </c>
    </row>
    <row r="10" customFormat="false" ht="15" hidden="false" customHeight="true" outlineLevel="0" collapsed="false">
      <c r="A10" s="48" t="s">
        <v>115</v>
      </c>
      <c r="B10" s="49" t="n">
        <f aca="false">Assumptions!B6</f>
        <v>10</v>
      </c>
      <c r="C10" s="47" t="n">
        <v>1</v>
      </c>
      <c r="D10" s="47" t="n">
        <f aca="false">C10*(1-Assumptions!B26)</f>
        <v>0.975</v>
      </c>
      <c r="E10" s="47" t="n">
        <f aca="false">D10*(1-Assumptions!B26)</f>
        <v>0.950625</v>
      </c>
      <c r="F10" s="47" t="n">
        <f aca="false">E10*(1-Assumptions!B26)</f>
        <v>0.926859375</v>
      </c>
      <c r="G10" s="47" t="n">
        <f aca="false">F10*(1-Assumptions!B26)</f>
        <v>0.903687890625</v>
      </c>
      <c r="H10" s="47" t="n">
        <f aca="false">G10*(1-Assumptions!B26)</f>
        <v>0.881095693359375</v>
      </c>
      <c r="I10" s="47" t="n">
        <f aca="false">H10*(1-Assumptions!B26)</f>
        <v>0.85906830102539</v>
      </c>
      <c r="J10" s="47" t="n">
        <f aca="false">I10*(1-Assumptions!B26)</f>
        <v>0.837591593499756</v>
      </c>
      <c r="K10" s="47" t="n">
        <f aca="false">J10*(1-Assumptions!B26)</f>
        <v>0.816651803662262</v>
      </c>
      <c r="L10" s="47" t="n">
        <f aca="false">K10*(1-Assumptions!B26)</f>
        <v>0.796235508570705</v>
      </c>
      <c r="M10" s="47" t="n">
        <f aca="false">L10*(1-Assumptions!B26)</f>
        <v>0.776329620856438</v>
      </c>
      <c r="N10" s="47" t="n">
        <f aca="false">M10*(1-Assumptions!B26)</f>
        <v>0.756921380335027</v>
      </c>
      <c r="O10" s="47" t="n">
        <f aca="false">N10*(1-Assumptions!B26)</f>
        <v>0.737998345826651</v>
      </c>
      <c r="P10" s="47" t="n">
        <f aca="false">O10*(1-Assumptions!B26)</f>
        <v>0.719548387180985</v>
      </c>
      <c r="Q10" s="47" t="n">
        <f aca="false">P10*(1-Assumptions!B26)</f>
        <v>0.70155967750146</v>
      </c>
      <c r="R10" s="47" t="n">
        <f aca="false">Q10*(1-Assumptions!B26)</f>
        <v>0.684020685563924</v>
      </c>
      <c r="S10" s="47" t="n">
        <f aca="false">R10*(1-Assumptions!B26)</f>
        <v>0.666920168424825</v>
      </c>
      <c r="T10" s="47" t="n">
        <f aca="false">S10*(1-Assumptions!B26)</f>
        <v>0.650247164214205</v>
      </c>
      <c r="U10" s="47" t="n">
        <f aca="false">T10*(1-Assumptions!B26)</f>
        <v>0.63399098510885</v>
      </c>
      <c r="V10" s="50" t="n">
        <f aca="false">U10*(1-Assumptions!B26)</f>
        <v>0.618141210481128</v>
      </c>
      <c r="W10" s="50" t="n">
        <f aca="false">V10*(1-Assumptions!B26)</f>
        <v>0.6026876802191</v>
      </c>
      <c r="X10" s="50" t="n">
        <f aca="false">W10*(1-Assumptions!B26)</f>
        <v>0.587620488213623</v>
      </c>
      <c r="Y10" s="50" t="n">
        <f aca="false">X10*(1-Assumptions!B26)</f>
        <v>0.572929976008282</v>
      </c>
      <c r="Z10" s="50" t="n">
        <f aca="false">Y10*(1-Assumptions!B26)</f>
        <v>0.558606726608075</v>
      </c>
    </row>
    <row r="11" customFormat="false" ht="15" hidden="false" customHeight="true" outlineLevel="0" collapsed="false">
      <c r="A11" s="45" t="s">
        <v>116</v>
      </c>
      <c r="B11" s="46" t="n">
        <f aca="false">Assumptions!B6</f>
        <v>10</v>
      </c>
      <c r="C11" s="47" t="n">
        <v>1</v>
      </c>
      <c r="D11" s="47" t="n">
        <f aca="false">C11*(1-Assumptions!B26)</f>
        <v>0.975</v>
      </c>
      <c r="E11" s="47" t="n">
        <f aca="false">D11*(1-Assumptions!B26)</f>
        <v>0.950625</v>
      </c>
      <c r="F11" s="47" t="n">
        <f aca="false">E11*(1-Assumptions!B26)</f>
        <v>0.926859375</v>
      </c>
      <c r="G11" s="47" t="n">
        <f aca="false">F11*(1-Assumptions!B26)</f>
        <v>0.903687890625</v>
      </c>
      <c r="H11" s="47" t="n">
        <f aca="false">G11*(1-Assumptions!B26)</f>
        <v>0.881095693359375</v>
      </c>
      <c r="I11" s="47" t="n">
        <f aca="false">H11*(1-Assumptions!B26)</f>
        <v>0.85906830102539</v>
      </c>
      <c r="J11" s="47" t="n">
        <f aca="false">I11*(1-Assumptions!B26)</f>
        <v>0.837591593499756</v>
      </c>
      <c r="K11" s="47" t="n">
        <f aca="false">J11*(1-Assumptions!B26)</f>
        <v>0.816651803662262</v>
      </c>
      <c r="L11" s="47" t="n">
        <f aca="false">K11*(1-Assumptions!B26)</f>
        <v>0.796235508570705</v>
      </c>
      <c r="M11" s="47" t="n">
        <f aca="false">L11*(1-Assumptions!B26)</f>
        <v>0.776329620856438</v>
      </c>
      <c r="N11" s="47" t="n">
        <f aca="false">M11*(1-Assumptions!B26)</f>
        <v>0.756921380335027</v>
      </c>
      <c r="O11" s="47" t="n">
        <f aca="false">N11*(1-Assumptions!B26)</f>
        <v>0.737998345826651</v>
      </c>
      <c r="P11" s="47" t="n">
        <f aca="false">O11*(1-Assumptions!B26)</f>
        <v>0.719548387180985</v>
      </c>
      <c r="Q11" s="47" t="n">
        <f aca="false">P11*(1-Assumptions!B26)</f>
        <v>0.70155967750146</v>
      </c>
      <c r="R11" s="47" t="n">
        <f aca="false">Q11*(1-Assumptions!B26)</f>
        <v>0.684020685563924</v>
      </c>
      <c r="S11" s="47" t="n">
        <f aca="false">R11*(1-Assumptions!B26)</f>
        <v>0.666920168424825</v>
      </c>
      <c r="T11" s="47" t="n">
        <f aca="false">S11*(1-Assumptions!B26)</f>
        <v>0.650247164214205</v>
      </c>
      <c r="U11" s="50" t="n">
        <f aca="false">T11*(1-Assumptions!B26)</f>
        <v>0.63399098510885</v>
      </c>
      <c r="V11" s="50" t="n">
        <f aca="false">U11*(1-Assumptions!B26)</f>
        <v>0.618141210481128</v>
      </c>
      <c r="W11" s="50" t="n">
        <f aca="false">V11*(1-Assumptions!B26)</f>
        <v>0.6026876802191</v>
      </c>
      <c r="X11" s="50" t="n">
        <f aca="false">W11*(1-Assumptions!B26)</f>
        <v>0.587620488213623</v>
      </c>
      <c r="Y11" s="50" t="n">
        <f aca="false">X11*(1-Assumptions!B26)</f>
        <v>0.572929976008282</v>
      </c>
      <c r="Z11" s="50" t="n">
        <f aca="false">Y11*(1-Assumptions!B26)</f>
        <v>0.558606726608075</v>
      </c>
    </row>
    <row r="12" customFormat="false" ht="15" hidden="false" customHeight="true" outlineLevel="0" collapsed="false">
      <c r="A12" s="48" t="s">
        <v>117</v>
      </c>
      <c r="B12" s="49" t="n">
        <f aca="false">Assumptions!B6</f>
        <v>10</v>
      </c>
      <c r="C12" s="47" t="n">
        <v>1</v>
      </c>
      <c r="D12" s="47" t="n">
        <f aca="false">C12*(1-Assumptions!B26)</f>
        <v>0.975</v>
      </c>
      <c r="E12" s="47" t="n">
        <f aca="false">D12*(1-Assumptions!B26)</f>
        <v>0.950625</v>
      </c>
      <c r="F12" s="47" t="n">
        <f aca="false">E12*(1-Assumptions!B26)</f>
        <v>0.926859375</v>
      </c>
      <c r="G12" s="47" t="n">
        <f aca="false">F12*(1-Assumptions!B26)</f>
        <v>0.903687890625</v>
      </c>
      <c r="H12" s="47" t="n">
        <f aca="false">G12*(1-Assumptions!B26)</f>
        <v>0.881095693359375</v>
      </c>
      <c r="I12" s="47" t="n">
        <f aca="false">H12*(1-Assumptions!B26)</f>
        <v>0.85906830102539</v>
      </c>
      <c r="J12" s="47" t="n">
        <f aca="false">I12*(1-Assumptions!B26)</f>
        <v>0.837591593499756</v>
      </c>
      <c r="K12" s="47" t="n">
        <f aca="false">J12*(1-Assumptions!B26)</f>
        <v>0.816651803662262</v>
      </c>
      <c r="L12" s="47" t="n">
        <f aca="false">K12*(1-Assumptions!B26)</f>
        <v>0.796235508570705</v>
      </c>
      <c r="M12" s="47" t="n">
        <f aca="false">L12*(1-Assumptions!B26)</f>
        <v>0.776329620856438</v>
      </c>
      <c r="N12" s="47" t="n">
        <f aca="false">M12*(1-Assumptions!B26)</f>
        <v>0.756921380335027</v>
      </c>
      <c r="O12" s="47" t="n">
        <f aca="false">N12*(1-Assumptions!B26)</f>
        <v>0.737998345826651</v>
      </c>
      <c r="P12" s="47" t="n">
        <f aca="false">O12*(1-Assumptions!B26)</f>
        <v>0.719548387180985</v>
      </c>
      <c r="Q12" s="47" t="n">
        <f aca="false">P12*(1-Assumptions!B26)</f>
        <v>0.70155967750146</v>
      </c>
      <c r="R12" s="47" t="n">
        <f aca="false">Q12*(1-Assumptions!B26)</f>
        <v>0.684020685563924</v>
      </c>
      <c r="S12" s="47" t="n">
        <f aca="false">R12*(1-Assumptions!B26)</f>
        <v>0.666920168424825</v>
      </c>
      <c r="T12" s="50" t="n">
        <f aca="false">S12*(1-Assumptions!B26)</f>
        <v>0.650247164214205</v>
      </c>
      <c r="U12" s="50" t="n">
        <f aca="false">T12*(1-Assumptions!B26)</f>
        <v>0.63399098510885</v>
      </c>
      <c r="V12" s="50" t="n">
        <f aca="false">U12*(1-Assumptions!B26)</f>
        <v>0.618141210481128</v>
      </c>
      <c r="W12" s="50" t="n">
        <f aca="false">V12*(1-Assumptions!B26)</f>
        <v>0.6026876802191</v>
      </c>
      <c r="X12" s="50" t="n">
        <f aca="false">W12*(1-Assumptions!B26)</f>
        <v>0.587620488213623</v>
      </c>
      <c r="Y12" s="50" t="n">
        <f aca="false">X12*(1-Assumptions!B26)</f>
        <v>0.572929976008282</v>
      </c>
      <c r="Z12" s="50" t="n">
        <f aca="false">Y12*(1-Assumptions!B26)</f>
        <v>0.558606726608075</v>
      </c>
    </row>
    <row r="13" customFormat="false" ht="15" hidden="false" customHeight="true" outlineLevel="0" collapsed="false">
      <c r="A13" s="45" t="s">
        <v>118</v>
      </c>
      <c r="B13" s="46" t="n">
        <f aca="false">Assumptions!B6</f>
        <v>10</v>
      </c>
      <c r="C13" s="47" t="n">
        <v>1</v>
      </c>
      <c r="D13" s="47" t="n">
        <f aca="false">C13*(1-Assumptions!B26)</f>
        <v>0.975</v>
      </c>
      <c r="E13" s="47" t="n">
        <f aca="false">D13*(1-Assumptions!B26)</f>
        <v>0.950625</v>
      </c>
      <c r="F13" s="47" t="n">
        <f aca="false">E13*(1-Assumptions!B26)</f>
        <v>0.926859375</v>
      </c>
      <c r="G13" s="47" t="n">
        <f aca="false">F13*(1-Assumptions!B26)</f>
        <v>0.903687890625</v>
      </c>
      <c r="H13" s="47" t="n">
        <f aca="false">G13*(1-Assumptions!B26)</f>
        <v>0.881095693359375</v>
      </c>
      <c r="I13" s="47" t="n">
        <f aca="false">H13*(1-Assumptions!B26)</f>
        <v>0.85906830102539</v>
      </c>
      <c r="J13" s="47" t="n">
        <f aca="false">I13*(1-Assumptions!B26)</f>
        <v>0.837591593499756</v>
      </c>
      <c r="K13" s="47" t="n">
        <f aca="false">J13*(1-Assumptions!B26)</f>
        <v>0.816651803662262</v>
      </c>
      <c r="L13" s="47" t="n">
        <f aca="false">K13*(1-Assumptions!B26)</f>
        <v>0.796235508570705</v>
      </c>
      <c r="M13" s="47" t="n">
        <f aca="false">L13*(1-Assumptions!B26)</f>
        <v>0.776329620856438</v>
      </c>
      <c r="N13" s="47" t="n">
        <f aca="false">M13*(1-Assumptions!B26)</f>
        <v>0.756921380335027</v>
      </c>
      <c r="O13" s="47" t="n">
        <f aca="false">N13*(1-Assumptions!B26)</f>
        <v>0.737998345826651</v>
      </c>
      <c r="P13" s="47" t="n">
        <f aca="false">O13*(1-Assumptions!B26)</f>
        <v>0.719548387180985</v>
      </c>
      <c r="Q13" s="47" t="n">
        <f aca="false">P13*(1-Assumptions!B26)</f>
        <v>0.70155967750146</v>
      </c>
      <c r="R13" s="47" t="n">
        <f aca="false">Q13*(1-Assumptions!B26)</f>
        <v>0.684020685563924</v>
      </c>
      <c r="S13" s="50" t="n">
        <f aca="false">R13*(1-Assumptions!B26)</f>
        <v>0.666920168424825</v>
      </c>
      <c r="T13" s="50" t="n">
        <f aca="false">S13*(1-Assumptions!B26)</f>
        <v>0.650247164214205</v>
      </c>
      <c r="U13" s="50" t="n">
        <f aca="false">T13*(1-Assumptions!B26)</f>
        <v>0.63399098510885</v>
      </c>
      <c r="V13" s="50" t="n">
        <f aca="false">U13*(1-Assumptions!B26)</f>
        <v>0.618141210481128</v>
      </c>
      <c r="W13" s="50" t="n">
        <f aca="false">V13*(1-Assumptions!B26)</f>
        <v>0.6026876802191</v>
      </c>
      <c r="X13" s="50" t="n">
        <f aca="false">W13*(1-Assumptions!B26)</f>
        <v>0.587620488213623</v>
      </c>
      <c r="Y13" s="50" t="n">
        <f aca="false">X13*(1-Assumptions!B26)</f>
        <v>0.572929976008282</v>
      </c>
      <c r="Z13" s="50" t="n">
        <f aca="false">Y13*(1-Assumptions!B26)</f>
        <v>0.558606726608075</v>
      </c>
    </row>
    <row r="14" customFormat="false" ht="15" hidden="false" customHeight="true" outlineLevel="0" collapsed="false">
      <c r="A14" s="48" t="s">
        <v>119</v>
      </c>
      <c r="B14" s="49" t="n">
        <f aca="false">Assumptions!B6</f>
        <v>10</v>
      </c>
      <c r="C14" s="47" t="n">
        <v>1</v>
      </c>
      <c r="D14" s="47" t="n">
        <f aca="false">C14*(1-Assumptions!B26)</f>
        <v>0.975</v>
      </c>
      <c r="E14" s="47" t="n">
        <f aca="false">D14*(1-Assumptions!B26)</f>
        <v>0.950625</v>
      </c>
      <c r="F14" s="47" t="n">
        <f aca="false">E14*(1-Assumptions!B26)</f>
        <v>0.926859375</v>
      </c>
      <c r="G14" s="47" t="n">
        <f aca="false">F14*(1-Assumptions!B26)</f>
        <v>0.903687890625</v>
      </c>
      <c r="H14" s="47" t="n">
        <f aca="false">G14*(1-Assumptions!B26)</f>
        <v>0.881095693359375</v>
      </c>
      <c r="I14" s="47" t="n">
        <f aca="false">H14*(1-Assumptions!B26)</f>
        <v>0.85906830102539</v>
      </c>
      <c r="J14" s="47" t="n">
        <f aca="false">I14*(1-Assumptions!B26)</f>
        <v>0.837591593499756</v>
      </c>
      <c r="K14" s="47" t="n">
        <f aca="false">J14*(1-Assumptions!B26)</f>
        <v>0.816651803662262</v>
      </c>
      <c r="L14" s="47" t="n">
        <f aca="false">K14*(1-Assumptions!B26)</f>
        <v>0.796235508570705</v>
      </c>
      <c r="M14" s="47" t="n">
        <f aca="false">L14*(1-Assumptions!B26)</f>
        <v>0.776329620856438</v>
      </c>
      <c r="N14" s="47" t="n">
        <f aca="false">M14*(1-Assumptions!B26)</f>
        <v>0.756921380335027</v>
      </c>
      <c r="O14" s="47" t="n">
        <f aca="false">N14*(1-Assumptions!B26)</f>
        <v>0.737998345826651</v>
      </c>
      <c r="P14" s="47" t="n">
        <f aca="false">O14*(1-Assumptions!B26)</f>
        <v>0.719548387180985</v>
      </c>
      <c r="Q14" s="47" t="n">
        <f aca="false">P14*(1-Assumptions!B26)</f>
        <v>0.70155967750146</v>
      </c>
      <c r="R14" s="50" t="n">
        <f aca="false">Q14*(1-Assumptions!B26)</f>
        <v>0.684020685563924</v>
      </c>
      <c r="S14" s="50" t="n">
        <f aca="false">R14*(1-Assumptions!B26)</f>
        <v>0.666920168424825</v>
      </c>
      <c r="T14" s="50" t="n">
        <f aca="false">S14*(1-Assumptions!B26)</f>
        <v>0.650247164214205</v>
      </c>
      <c r="U14" s="50" t="n">
        <f aca="false">T14*(1-Assumptions!B26)</f>
        <v>0.63399098510885</v>
      </c>
      <c r="V14" s="50" t="n">
        <f aca="false">U14*(1-Assumptions!B26)</f>
        <v>0.618141210481128</v>
      </c>
      <c r="W14" s="50" t="n">
        <f aca="false">V14*(1-Assumptions!B26)</f>
        <v>0.6026876802191</v>
      </c>
      <c r="X14" s="50" t="n">
        <f aca="false">W14*(1-Assumptions!B26)</f>
        <v>0.587620488213623</v>
      </c>
      <c r="Y14" s="50" t="n">
        <f aca="false">X14*(1-Assumptions!B26)</f>
        <v>0.572929976008282</v>
      </c>
      <c r="Z14" s="50" t="n">
        <f aca="false">Y14*(1-Assumptions!B26)</f>
        <v>0.558606726608075</v>
      </c>
    </row>
    <row r="15" customFormat="false" ht="15" hidden="false" customHeight="true" outlineLevel="0" collapsed="false">
      <c r="A15" s="45" t="s">
        <v>120</v>
      </c>
      <c r="B15" s="46" t="n">
        <f aca="false">Assumptions!B6</f>
        <v>10</v>
      </c>
      <c r="C15" s="47" t="n">
        <v>1</v>
      </c>
      <c r="D15" s="47" t="n">
        <f aca="false">C15*(1-Assumptions!B26)</f>
        <v>0.975</v>
      </c>
      <c r="E15" s="47" t="n">
        <f aca="false">D15*(1-Assumptions!B26)</f>
        <v>0.950625</v>
      </c>
      <c r="F15" s="47" t="n">
        <f aca="false">E15*(1-Assumptions!B26)</f>
        <v>0.926859375</v>
      </c>
      <c r="G15" s="47" t="n">
        <f aca="false">F15*(1-Assumptions!B26)</f>
        <v>0.903687890625</v>
      </c>
      <c r="H15" s="47" t="n">
        <f aca="false">G15*(1-Assumptions!B26)</f>
        <v>0.881095693359375</v>
      </c>
      <c r="I15" s="47" t="n">
        <f aca="false">H15*(1-Assumptions!B26)</f>
        <v>0.85906830102539</v>
      </c>
      <c r="J15" s="47" t="n">
        <f aca="false">I15*(1-Assumptions!B26)</f>
        <v>0.837591593499756</v>
      </c>
      <c r="K15" s="47" t="n">
        <f aca="false">J15*(1-Assumptions!B26)</f>
        <v>0.816651803662262</v>
      </c>
      <c r="L15" s="47" t="n">
        <f aca="false">K15*(1-Assumptions!B26)</f>
        <v>0.796235508570705</v>
      </c>
      <c r="M15" s="47" t="n">
        <f aca="false">L15*(1-Assumptions!B26)</f>
        <v>0.776329620856438</v>
      </c>
      <c r="N15" s="47" t="n">
        <f aca="false">M15*(1-Assumptions!B26)</f>
        <v>0.756921380335027</v>
      </c>
      <c r="O15" s="47" t="n">
        <f aca="false">N15*(1-Assumptions!B26)</f>
        <v>0.737998345826651</v>
      </c>
      <c r="P15" s="47" t="n">
        <f aca="false">O15*(1-Assumptions!B26)</f>
        <v>0.719548387180985</v>
      </c>
      <c r="Q15" s="50" t="n">
        <f aca="false">P15*(1-Assumptions!B26)</f>
        <v>0.70155967750146</v>
      </c>
      <c r="R15" s="50" t="n">
        <f aca="false">Q15*(1-Assumptions!B26)</f>
        <v>0.684020685563924</v>
      </c>
      <c r="S15" s="50" t="n">
        <f aca="false">R15*(1-Assumptions!B26)</f>
        <v>0.666920168424825</v>
      </c>
      <c r="T15" s="50" t="n">
        <f aca="false">S15*(1-Assumptions!B26)</f>
        <v>0.650247164214205</v>
      </c>
      <c r="U15" s="50" t="n">
        <f aca="false">T15*(1-Assumptions!B26)</f>
        <v>0.63399098510885</v>
      </c>
      <c r="V15" s="50" t="n">
        <f aca="false">U15*(1-Assumptions!B26)</f>
        <v>0.618141210481128</v>
      </c>
      <c r="W15" s="50" t="n">
        <f aca="false">V15*(1-Assumptions!B26)</f>
        <v>0.6026876802191</v>
      </c>
      <c r="X15" s="50" t="n">
        <f aca="false">W15*(1-Assumptions!B26)</f>
        <v>0.587620488213623</v>
      </c>
      <c r="Y15" s="50" t="n">
        <f aca="false">X15*(1-Assumptions!B26)</f>
        <v>0.572929976008282</v>
      </c>
      <c r="Z15" s="50" t="n">
        <f aca="false">Y15*(1-Assumptions!B26)</f>
        <v>0.558606726608075</v>
      </c>
    </row>
    <row r="16" customFormat="false" ht="15" hidden="false" customHeight="true" outlineLevel="0" collapsed="false">
      <c r="A16" s="48" t="s">
        <v>121</v>
      </c>
      <c r="B16" s="49" t="n">
        <f aca="false">Assumptions!B6</f>
        <v>10</v>
      </c>
      <c r="C16" s="47" t="n">
        <v>1</v>
      </c>
      <c r="D16" s="47" t="n">
        <f aca="false">C16*(1-Assumptions!B26)</f>
        <v>0.975</v>
      </c>
      <c r="E16" s="47" t="n">
        <f aca="false">D16*(1-Assumptions!B26)</f>
        <v>0.950625</v>
      </c>
      <c r="F16" s="47" t="n">
        <f aca="false">E16*(1-Assumptions!B26)</f>
        <v>0.926859375</v>
      </c>
      <c r="G16" s="47" t="n">
        <f aca="false">F16*(1-Assumptions!B26)</f>
        <v>0.903687890625</v>
      </c>
      <c r="H16" s="47" t="n">
        <f aca="false">G16*(1-Assumptions!B26)</f>
        <v>0.881095693359375</v>
      </c>
      <c r="I16" s="47" t="n">
        <f aca="false">H16*(1-Assumptions!B26)</f>
        <v>0.85906830102539</v>
      </c>
      <c r="J16" s="47" t="n">
        <f aca="false">I16*(1-Assumptions!B26)</f>
        <v>0.837591593499756</v>
      </c>
      <c r="K16" s="47" t="n">
        <f aca="false">J16*(1-Assumptions!B26)</f>
        <v>0.816651803662262</v>
      </c>
      <c r="L16" s="47" t="n">
        <f aca="false">K16*(1-Assumptions!B26)</f>
        <v>0.796235508570705</v>
      </c>
      <c r="M16" s="47" t="n">
        <f aca="false">L16*(1-Assumptions!B26)</f>
        <v>0.776329620856438</v>
      </c>
      <c r="N16" s="47" t="n">
        <f aca="false">M16*(1-Assumptions!B26)</f>
        <v>0.756921380335027</v>
      </c>
      <c r="O16" s="47" t="n">
        <f aca="false">N16*(1-Assumptions!B26)</f>
        <v>0.737998345826651</v>
      </c>
      <c r="P16" s="50" t="n">
        <f aca="false">O16*(1-Assumptions!B26)</f>
        <v>0.719548387180985</v>
      </c>
      <c r="Q16" s="50" t="n">
        <f aca="false">P16*(1-Assumptions!B26)</f>
        <v>0.70155967750146</v>
      </c>
      <c r="R16" s="50" t="n">
        <f aca="false">Q16*(1-Assumptions!B26)</f>
        <v>0.684020685563924</v>
      </c>
      <c r="S16" s="50" t="n">
        <f aca="false">R16*(1-Assumptions!B26)</f>
        <v>0.666920168424825</v>
      </c>
      <c r="T16" s="50" t="n">
        <f aca="false">S16*(1-Assumptions!B26)</f>
        <v>0.650247164214205</v>
      </c>
      <c r="U16" s="50" t="n">
        <f aca="false">T16*(1-Assumptions!B26)</f>
        <v>0.63399098510885</v>
      </c>
      <c r="V16" s="50" t="n">
        <f aca="false">U16*(1-Assumptions!B26)</f>
        <v>0.618141210481128</v>
      </c>
      <c r="W16" s="50" t="n">
        <f aca="false">V16*(1-Assumptions!B26)</f>
        <v>0.6026876802191</v>
      </c>
      <c r="X16" s="50" t="n">
        <f aca="false">W16*(1-Assumptions!B26)</f>
        <v>0.587620488213623</v>
      </c>
      <c r="Y16" s="50" t="n">
        <f aca="false">X16*(1-Assumptions!B26)</f>
        <v>0.572929976008282</v>
      </c>
      <c r="Z16" s="50" t="n">
        <f aca="false">Y16*(1-Assumptions!B26)</f>
        <v>0.558606726608075</v>
      </c>
    </row>
    <row r="17" customFormat="false" ht="15" hidden="false" customHeight="true" outlineLevel="0" collapsed="false">
      <c r="A17" s="45" t="s">
        <v>122</v>
      </c>
      <c r="B17" s="46" t="n">
        <f aca="false">Assumptions!B6</f>
        <v>10</v>
      </c>
      <c r="C17" s="47" t="n">
        <v>1</v>
      </c>
      <c r="D17" s="47" t="n">
        <f aca="false">C17*(1-Assumptions!B26)</f>
        <v>0.975</v>
      </c>
      <c r="E17" s="47" t="n">
        <f aca="false">D17*(1-Assumptions!B26)</f>
        <v>0.950625</v>
      </c>
      <c r="F17" s="47" t="n">
        <f aca="false">E17*(1-Assumptions!B26)</f>
        <v>0.926859375</v>
      </c>
      <c r="G17" s="47" t="n">
        <f aca="false">F17*(1-Assumptions!B26)</f>
        <v>0.903687890625</v>
      </c>
      <c r="H17" s="47" t="n">
        <f aca="false">G17*(1-Assumptions!B26)</f>
        <v>0.881095693359375</v>
      </c>
      <c r="I17" s="47" t="n">
        <f aca="false">H17*(1-Assumptions!B26)</f>
        <v>0.85906830102539</v>
      </c>
      <c r="J17" s="47" t="n">
        <f aca="false">I17*(1-Assumptions!B26)</f>
        <v>0.837591593499756</v>
      </c>
      <c r="K17" s="47" t="n">
        <f aca="false">J17*(1-Assumptions!B26)</f>
        <v>0.816651803662262</v>
      </c>
      <c r="L17" s="47" t="n">
        <f aca="false">K17*(1-Assumptions!B26)</f>
        <v>0.796235508570705</v>
      </c>
      <c r="M17" s="47" t="n">
        <f aca="false">L17*(1-Assumptions!B26)</f>
        <v>0.776329620856438</v>
      </c>
      <c r="N17" s="47" t="n">
        <f aca="false">M17*(1-Assumptions!B26)</f>
        <v>0.756921380335027</v>
      </c>
      <c r="O17" s="50" t="n">
        <f aca="false">N17*(1-Assumptions!B26)</f>
        <v>0.737998345826651</v>
      </c>
      <c r="P17" s="50" t="n">
        <f aca="false">O17*(1-Assumptions!B26)</f>
        <v>0.719548387180985</v>
      </c>
      <c r="Q17" s="50" t="n">
        <f aca="false">P17*(1-Assumptions!B26)</f>
        <v>0.70155967750146</v>
      </c>
      <c r="R17" s="50" t="n">
        <f aca="false">Q17*(1-Assumptions!B26)</f>
        <v>0.684020685563924</v>
      </c>
      <c r="S17" s="50" t="n">
        <f aca="false">R17*(1-Assumptions!B26)</f>
        <v>0.666920168424825</v>
      </c>
      <c r="T17" s="50" t="n">
        <f aca="false">S17*(1-Assumptions!B26)</f>
        <v>0.650247164214205</v>
      </c>
      <c r="U17" s="50" t="n">
        <f aca="false">T17*(1-Assumptions!B26)</f>
        <v>0.63399098510885</v>
      </c>
      <c r="V17" s="50" t="n">
        <f aca="false">U17*(1-Assumptions!B26)</f>
        <v>0.618141210481128</v>
      </c>
      <c r="W17" s="50" t="n">
        <f aca="false">V17*(1-Assumptions!B26)</f>
        <v>0.6026876802191</v>
      </c>
      <c r="X17" s="50" t="n">
        <f aca="false">W17*(1-Assumptions!B26)</f>
        <v>0.587620488213623</v>
      </c>
      <c r="Y17" s="50" t="n">
        <f aca="false">X17*(1-Assumptions!B26)</f>
        <v>0.572929976008282</v>
      </c>
      <c r="Z17" s="50" t="n">
        <f aca="false">Y17*(1-Assumptions!B26)</f>
        <v>0.558606726608075</v>
      </c>
    </row>
    <row r="18" customFormat="false" ht="15" hidden="false" customHeight="true" outlineLevel="0" collapsed="false">
      <c r="A18" s="48" t="s">
        <v>123</v>
      </c>
      <c r="B18" s="49" t="n">
        <f aca="false">Assumptions!B6</f>
        <v>10</v>
      </c>
      <c r="C18" s="47" t="n">
        <v>1</v>
      </c>
      <c r="D18" s="47" t="n">
        <f aca="false">C18*(1-Assumptions!B26)</f>
        <v>0.975</v>
      </c>
      <c r="E18" s="47" t="n">
        <f aca="false">D18*(1-Assumptions!B26)</f>
        <v>0.950625</v>
      </c>
      <c r="F18" s="47" t="n">
        <f aca="false">E18*(1-Assumptions!B26)</f>
        <v>0.926859375</v>
      </c>
      <c r="G18" s="47" t="n">
        <f aca="false">F18*(1-Assumptions!B26)</f>
        <v>0.903687890625</v>
      </c>
      <c r="H18" s="47" t="n">
        <f aca="false">G18*(1-Assumptions!B26)</f>
        <v>0.881095693359375</v>
      </c>
      <c r="I18" s="47" t="n">
        <f aca="false">H18*(1-Assumptions!B26)</f>
        <v>0.85906830102539</v>
      </c>
      <c r="J18" s="47" t="n">
        <f aca="false">I18*(1-Assumptions!B26)</f>
        <v>0.837591593499756</v>
      </c>
      <c r="K18" s="47" t="n">
        <f aca="false">J18*(1-Assumptions!B26)</f>
        <v>0.816651803662262</v>
      </c>
      <c r="L18" s="47" t="n">
        <f aca="false">K18*(1-Assumptions!B26)</f>
        <v>0.796235508570705</v>
      </c>
      <c r="M18" s="47" t="n">
        <f aca="false">L18*(1-Assumptions!B26)</f>
        <v>0.776329620856438</v>
      </c>
      <c r="N18" s="50" t="n">
        <f aca="false">M18*(1-Assumptions!B26)</f>
        <v>0.756921380335027</v>
      </c>
      <c r="O18" s="50" t="n">
        <f aca="false">N18*(1-Assumptions!B26)</f>
        <v>0.737998345826651</v>
      </c>
      <c r="P18" s="50" t="n">
        <f aca="false">O18*(1-Assumptions!B26)</f>
        <v>0.719548387180985</v>
      </c>
      <c r="Q18" s="50" t="n">
        <f aca="false">P18*(1-Assumptions!B26)</f>
        <v>0.70155967750146</v>
      </c>
      <c r="R18" s="50" t="n">
        <f aca="false">Q18*(1-Assumptions!B26)</f>
        <v>0.684020685563924</v>
      </c>
      <c r="S18" s="50" t="n">
        <f aca="false">R18*(1-Assumptions!B26)</f>
        <v>0.666920168424825</v>
      </c>
      <c r="T18" s="50" t="n">
        <f aca="false">S18*(1-Assumptions!B26)</f>
        <v>0.650247164214205</v>
      </c>
      <c r="U18" s="50" t="n">
        <f aca="false">T18*(1-Assumptions!B26)</f>
        <v>0.63399098510885</v>
      </c>
      <c r="V18" s="50" t="n">
        <f aca="false">U18*(1-Assumptions!B26)</f>
        <v>0.618141210481128</v>
      </c>
      <c r="W18" s="50" t="n">
        <f aca="false">V18*(1-Assumptions!B26)</f>
        <v>0.6026876802191</v>
      </c>
      <c r="X18" s="50" t="n">
        <f aca="false">W18*(1-Assumptions!B26)</f>
        <v>0.587620488213623</v>
      </c>
      <c r="Y18" s="50" t="n">
        <f aca="false">X18*(1-Assumptions!B26)</f>
        <v>0.572929976008282</v>
      </c>
      <c r="Z18" s="50" t="n">
        <f aca="false">Y18*(1-Assumptions!B26)</f>
        <v>0.558606726608075</v>
      </c>
    </row>
    <row r="19" customFormat="false" ht="15" hidden="false" customHeight="true" outlineLevel="0" collapsed="false">
      <c r="A19" s="45" t="s">
        <v>124</v>
      </c>
      <c r="B19" s="46" t="n">
        <f aca="false">Assumptions!B6</f>
        <v>10</v>
      </c>
      <c r="C19" s="47" t="n">
        <v>1</v>
      </c>
      <c r="D19" s="47" t="n">
        <f aca="false">C19*(1-Assumptions!B26)</f>
        <v>0.975</v>
      </c>
      <c r="E19" s="47" t="n">
        <f aca="false">D19*(1-Assumptions!B26)</f>
        <v>0.950625</v>
      </c>
      <c r="F19" s="47" t="n">
        <f aca="false">E19*(1-Assumptions!B26)</f>
        <v>0.926859375</v>
      </c>
      <c r="G19" s="47" t="n">
        <f aca="false">F19*(1-Assumptions!B26)</f>
        <v>0.903687890625</v>
      </c>
      <c r="H19" s="47" t="n">
        <f aca="false">G19*(1-Assumptions!B26)</f>
        <v>0.881095693359375</v>
      </c>
      <c r="I19" s="47" t="n">
        <f aca="false">H19*(1-Assumptions!B26)</f>
        <v>0.85906830102539</v>
      </c>
      <c r="J19" s="47" t="n">
        <f aca="false">I19*(1-Assumptions!B26)</f>
        <v>0.837591593499756</v>
      </c>
      <c r="K19" s="47" t="n">
        <f aca="false">J19*(1-Assumptions!B26)</f>
        <v>0.816651803662262</v>
      </c>
      <c r="L19" s="47" t="n">
        <f aca="false">K19*(1-Assumptions!B26)</f>
        <v>0.796235508570705</v>
      </c>
      <c r="M19" s="50" t="n">
        <f aca="false">L19*(1-Assumptions!B26)</f>
        <v>0.776329620856438</v>
      </c>
      <c r="N19" s="50" t="n">
        <f aca="false">M19*(1-Assumptions!B26)</f>
        <v>0.756921380335027</v>
      </c>
      <c r="O19" s="50" t="n">
        <f aca="false">N19*(1-Assumptions!B26)</f>
        <v>0.737998345826651</v>
      </c>
      <c r="P19" s="50" t="n">
        <f aca="false">O19*(1-Assumptions!B26)</f>
        <v>0.719548387180985</v>
      </c>
      <c r="Q19" s="50" t="n">
        <f aca="false">P19*(1-Assumptions!B26)</f>
        <v>0.70155967750146</v>
      </c>
      <c r="R19" s="50" t="n">
        <f aca="false">Q19*(1-Assumptions!B26)</f>
        <v>0.684020685563924</v>
      </c>
      <c r="S19" s="50" t="n">
        <f aca="false">R19*(1-Assumptions!B26)</f>
        <v>0.666920168424825</v>
      </c>
      <c r="T19" s="50" t="n">
        <f aca="false">S19*(1-Assumptions!B26)</f>
        <v>0.650247164214205</v>
      </c>
      <c r="U19" s="50" t="n">
        <f aca="false">T19*(1-Assumptions!B26)</f>
        <v>0.63399098510885</v>
      </c>
      <c r="V19" s="50" t="n">
        <f aca="false">U19*(1-Assumptions!B26)</f>
        <v>0.618141210481128</v>
      </c>
      <c r="W19" s="50" t="n">
        <f aca="false">V19*(1-Assumptions!B26)</f>
        <v>0.6026876802191</v>
      </c>
      <c r="X19" s="50" t="n">
        <f aca="false">W19*(1-Assumptions!B26)</f>
        <v>0.587620488213623</v>
      </c>
      <c r="Y19" s="50" t="n">
        <f aca="false">X19*(1-Assumptions!B26)</f>
        <v>0.572929976008282</v>
      </c>
      <c r="Z19" s="50" t="n">
        <f aca="false">Y19*(1-Assumptions!B26)</f>
        <v>0.558606726608075</v>
      </c>
    </row>
    <row r="20" customFormat="false" ht="15" hidden="false" customHeight="true" outlineLevel="0" collapsed="false">
      <c r="A20" s="48" t="s">
        <v>125</v>
      </c>
      <c r="B20" s="49" t="n">
        <f aca="false">Assumptions!B6</f>
        <v>10</v>
      </c>
      <c r="C20" s="47" t="n">
        <v>1</v>
      </c>
      <c r="D20" s="47" t="n">
        <f aca="false">C20*(1-Assumptions!B26)</f>
        <v>0.975</v>
      </c>
      <c r="E20" s="47" t="n">
        <f aca="false">D20*(1-Assumptions!B26)</f>
        <v>0.950625</v>
      </c>
      <c r="F20" s="47" t="n">
        <f aca="false">E20*(1-Assumptions!B26)</f>
        <v>0.926859375</v>
      </c>
      <c r="G20" s="47" t="n">
        <f aca="false">F20*(1-Assumptions!B26)</f>
        <v>0.903687890625</v>
      </c>
      <c r="H20" s="47" t="n">
        <f aca="false">G20*(1-Assumptions!B26)</f>
        <v>0.881095693359375</v>
      </c>
      <c r="I20" s="47" t="n">
        <f aca="false">H20*(1-Assumptions!B26)</f>
        <v>0.85906830102539</v>
      </c>
      <c r="J20" s="47" t="n">
        <f aca="false">I20*(1-Assumptions!B26)</f>
        <v>0.837591593499756</v>
      </c>
      <c r="K20" s="47" t="n">
        <f aca="false">J20*(1-Assumptions!B26)</f>
        <v>0.816651803662262</v>
      </c>
      <c r="L20" s="50" t="n">
        <f aca="false">K20*(1-Assumptions!B26)</f>
        <v>0.796235508570705</v>
      </c>
      <c r="M20" s="50" t="n">
        <f aca="false">L20*(1-Assumptions!B26)</f>
        <v>0.776329620856438</v>
      </c>
      <c r="N20" s="50" t="n">
        <f aca="false">M20*(1-Assumptions!B26)</f>
        <v>0.756921380335027</v>
      </c>
      <c r="O20" s="50" t="n">
        <f aca="false">N20*(1-Assumptions!B26)</f>
        <v>0.737998345826651</v>
      </c>
      <c r="P20" s="50" t="n">
        <f aca="false">O20*(1-Assumptions!B26)</f>
        <v>0.719548387180985</v>
      </c>
      <c r="Q20" s="50" t="n">
        <f aca="false">P20*(1-Assumptions!B26)</f>
        <v>0.70155967750146</v>
      </c>
      <c r="R20" s="50" t="n">
        <f aca="false">Q20*(1-Assumptions!B26)</f>
        <v>0.684020685563924</v>
      </c>
      <c r="S20" s="50" t="n">
        <f aca="false">R20*(1-Assumptions!B26)</f>
        <v>0.666920168424825</v>
      </c>
      <c r="T20" s="50" t="n">
        <f aca="false">S20*(1-Assumptions!B26)</f>
        <v>0.650247164214205</v>
      </c>
      <c r="U20" s="50" t="n">
        <f aca="false">T20*(1-Assumptions!B26)</f>
        <v>0.63399098510885</v>
      </c>
      <c r="V20" s="50" t="n">
        <f aca="false">U20*(1-Assumptions!B26)</f>
        <v>0.618141210481128</v>
      </c>
      <c r="W20" s="50" t="n">
        <f aca="false">V20*(1-Assumptions!B26)</f>
        <v>0.6026876802191</v>
      </c>
      <c r="X20" s="50" t="n">
        <f aca="false">W20*(1-Assumptions!B26)</f>
        <v>0.587620488213623</v>
      </c>
      <c r="Y20" s="50" t="n">
        <f aca="false">X20*(1-Assumptions!B26)</f>
        <v>0.572929976008282</v>
      </c>
      <c r="Z20" s="50" t="n">
        <f aca="false">Y20*(1-Assumptions!B26)</f>
        <v>0.558606726608075</v>
      </c>
    </row>
    <row r="21" customFormat="false" ht="15" hidden="false" customHeight="true" outlineLevel="0" collapsed="false">
      <c r="A21" s="45" t="s">
        <v>126</v>
      </c>
      <c r="B21" s="46" t="n">
        <f aca="false">Assumptions!B6</f>
        <v>10</v>
      </c>
      <c r="C21" s="47" t="n">
        <v>1</v>
      </c>
      <c r="D21" s="47" t="n">
        <f aca="false">C21*(1-Assumptions!B26)</f>
        <v>0.975</v>
      </c>
      <c r="E21" s="47" t="n">
        <f aca="false">D21*(1-Assumptions!B26)</f>
        <v>0.950625</v>
      </c>
      <c r="F21" s="47" t="n">
        <f aca="false">E21*(1-Assumptions!B26)</f>
        <v>0.926859375</v>
      </c>
      <c r="G21" s="47" t="n">
        <f aca="false">F21*(1-Assumptions!B26)</f>
        <v>0.903687890625</v>
      </c>
      <c r="H21" s="47" t="n">
        <f aca="false">G21*(1-Assumptions!B26)</f>
        <v>0.881095693359375</v>
      </c>
      <c r="I21" s="47" t="n">
        <f aca="false">H21*(1-Assumptions!B26)</f>
        <v>0.85906830102539</v>
      </c>
      <c r="J21" s="47" t="n">
        <f aca="false">I21*(1-Assumptions!B26)</f>
        <v>0.837591593499756</v>
      </c>
      <c r="K21" s="50" t="n">
        <f aca="false">J21*(1-Assumptions!B26)</f>
        <v>0.816651803662262</v>
      </c>
      <c r="L21" s="50" t="n">
        <f aca="false">K21*(1-Assumptions!B26)</f>
        <v>0.796235508570705</v>
      </c>
      <c r="M21" s="50" t="n">
        <f aca="false">L21*(1-Assumptions!B26)</f>
        <v>0.776329620856438</v>
      </c>
      <c r="N21" s="50" t="n">
        <f aca="false">M21*(1-Assumptions!B26)</f>
        <v>0.756921380335027</v>
      </c>
      <c r="O21" s="50" t="n">
        <f aca="false">N21*(1-Assumptions!B26)</f>
        <v>0.737998345826651</v>
      </c>
      <c r="P21" s="50" t="n">
        <f aca="false">O21*(1-Assumptions!B26)</f>
        <v>0.719548387180985</v>
      </c>
      <c r="Q21" s="50" t="n">
        <f aca="false">P21*(1-Assumptions!B26)</f>
        <v>0.70155967750146</v>
      </c>
      <c r="R21" s="50" t="n">
        <f aca="false">Q21*(1-Assumptions!B26)</f>
        <v>0.684020685563924</v>
      </c>
      <c r="S21" s="50" t="n">
        <f aca="false">R21*(1-Assumptions!B26)</f>
        <v>0.666920168424825</v>
      </c>
      <c r="T21" s="50" t="n">
        <f aca="false">S21*(1-Assumptions!B26)</f>
        <v>0.650247164214205</v>
      </c>
      <c r="U21" s="50" t="n">
        <f aca="false">T21*(1-Assumptions!B26)</f>
        <v>0.63399098510885</v>
      </c>
      <c r="V21" s="50" t="n">
        <f aca="false">U21*(1-Assumptions!B26)</f>
        <v>0.618141210481128</v>
      </c>
      <c r="W21" s="50" t="n">
        <f aca="false">V21*(1-Assumptions!B26)</f>
        <v>0.6026876802191</v>
      </c>
      <c r="X21" s="50" t="n">
        <f aca="false">W21*(1-Assumptions!B26)</f>
        <v>0.587620488213623</v>
      </c>
      <c r="Y21" s="50" t="n">
        <f aca="false">X21*(1-Assumptions!B26)</f>
        <v>0.572929976008282</v>
      </c>
      <c r="Z21" s="50" t="n">
        <f aca="false">Y21*(1-Assumptions!B26)</f>
        <v>0.558606726608075</v>
      </c>
    </row>
    <row r="22" customFormat="false" ht="15" hidden="false" customHeight="true" outlineLevel="0" collapsed="false">
      <c r="A22" s="48" t="s">
        <v>127</v>
      </c>
      <c r="B22" s="49" t="n">
        <f aca="false">Assumptions!B6</f>
        <v>10</v>
      </c>
      <c r="C22" s="47" t="n">
        <v>1</v>
      </c>
      <c r="D22" s="47" t="n">
        <f aca="false">C22*(1-Assumptions!B26)</f>
        <v>0.975</v>
      </c>
      <c r="E22" s="47" t="n">
        <f aca="false">D22*(1-Assumptions!B26)</f>
        <v>0.950625</v>
      </c>
      <c r="F22" s="47" t="n">
        <f aca="false">E22*(1-Assumptions!B26)</f>
        <v>0.926859375</v>
      </c>
      <c r="G22" s="47" t="n">
        <f aca="false">F22*(1-Assumptions!B26)</f>
        <v>0.903687890625</v>
      </c>
      <c r="H22" s="47" t="n">
        <f aca="false">G22*(1-Assumptions!B26)</f>
        <v>0.881095693359375</v>
      </c>
      <c r="I22" s="47" t="n">
        <f aca="false">H22*(1-Assumptions!B26)</f>
        <v>0.85906830102539</v>
      </c>
      <c r="J22" s="50" t="n">
        <f aca="false">I22*(1-Assumptions!B26)</f>
        <v>0.837591593499756</v>
      </c>
      <c r="K22" s="50" t="n">
        <f aca="false">J22*(1-Assumptions!B26)</f>
        <v>0.816651803662262</v>
      </c>
      <c r="L22" s="50" t="n">
        <f aca="false">K22*(1-Assumptions!B26)</f>
        <v>0.796235508570705</v>
      </c>
      <c r="M22" s="50" t="n">
        <f aca="false">L22*(1-Assumptions!B26)</f>
        <v>0.776329620856438</v>
      </c>
      <c r="N22" s="50" t="n">
        <f aca="false">M22*(1-Assumptions!B26)</f>
        <v>0.756921380335027</v>
      </c>
      <c r="O22" s="50" t="n">
        <f aca="false">N22*(1-Assumptions!B26)</f>
        <v>0.737998345826651</v>
      </c>
      <c r="P22" s="50" t="n">
        <f aca="false">O22*(1-Assumptions!B26)</f>
        <v>0.719548387180985</v>
      </c>
      <c r="Q22" s="50" t="n">
        <f aca="false">P22*(1-Assumptions!B26)</f>
        <v>0.70155967750146</v>
      </c>
      <c r="R22" s="50" t="n">
        <f aca="false">Q22*(1-Assumptions!B26)</f>
        <v>0.684020685563924</v>
      </c>
      <c r="S22" s="50" t="n">
        <f aca="false">R22*(1-Assumptions!B26)</f>
        <v>0.666920168424825</v>
      </c>
      <c r="T22" s="50" t="n">
        <f aca="false">S22*(1-Assumptions!B26)</f>
        <v>0.650247164214205</v>
      </c>
      <c r="U22" s="50" t="n">
        <f aca="false">T22*(1-Assumptions!B26)</f>
        <v>0.63399098510885</v>
      </c>
      <c r="V22" s="50" t="n">
        <f aca="false">U22*(1-Assumptions!B26)</f>
        <v>0.618141210481128</v>
      </c>
      <c r="W22" s="50" t="n">
        <f aca="false">V22*(1-Assumptions!B26)</f>
        <v>0.6026876802191</v>
      </c>
      <c r="X22" s="50" t="n">
        <f aca="false">W22*(1-Assumptions!B26)</f>
        <v>0.587620488213623</v>
      </c>
      <c r="Y22" s="50" t="n">
        <f aca="false">X22*(1-Assumptions!B26)</f>
        <v>0.572929976008282</v>
      </c>
      <c r="Z22" s="50" t="n">
        <f aca="false">Y22*(1-Assumptions!B26)</f>
        <v>0.558606726608075</v>
      </c>
    </row>
    <row r="23" customFormat="false" ht="15" hidden="false" customHeight="true" outlineLevel="0" collapsed="false">
      <c r="A23" s="45" t="s">
        <v>128</v>
      </c>
      <c r="B23" s="46" t="n">
        <f aca="false">Assumptions!B6</f>
        <v>10</v>
      </c>
      <c r="C23" s="47" t="n">
        <v>1</v>
      </c>
      <c r="D23" s="47" t="n">
        <f aca="false">C23*(1-Assumptions!B26)</f>
        <v>0.975</v>
      </c>
      <c r="E23" s="47" t="n">
        <f aca="false">D23*(1-Assumptions!B26)</f>
        <v>0.950625</v>
      </c>
      <c r="F23" s="47" t="n">
        <f aca="false">E23*(1-Assumptions!B26)</f>
        <v>0.926859375</v>
      </c>
      <c r="G23" s="47" t="n">
        <f aca="false">F23*(1-Assumptions!B26)</f>
        <v>0.903687890625</v>
      </c>
      <c r="H23" s="47" t="n">
        <f aca="false">G23*(1-Assumptions!B26)</f>
        <v>0.881095693359375</v>
      </c>
      <c r="I23" s="50" t="n">
        <f aca="false">H23*(1-Assumptions!B26)</f>
        <v>0.85906830102539</v>
      </c>
      <c r="J23" s="50" t="n">
        <f aca="false">I23*(1-Assumptions!B26)</f>
        <v>0.837591593499756</v>
      </c>
      <c r="K23" s="50" t="n">
        <f aca="false">J23*(1-Assumptions!B26)</f>
        <v>0.816651803662262</v>
      </c>
      <c r="L23" s="50" t="n">
        <f aca="false">K23*(1-Assumptions!B26)</f>
        <v>0.796235508570705</v>
      </c>
      <c r="M23" s="50" t="n">
        <f aca="false">L23*(1-Assumptions!B26)</f>
        <v>0.776329620856438</v>
      </c>
      <c r="N23" s="50" t="n">
        <f aca="false">M23*(1-Assumptions!B26)</f>
        <v>0.756921380335027</v>
      </c>
      <c r="O23" s="50" t="n">
        <f aca="false">N23*(1-Assumptions!B26)</f>
        <v>0.737998345826651</v>
      </c>
      <c r="P23" s="50" t="n">
        <f aca="false">O23*(1-Assumptions!B26)</f>
        <v>0.719548387180985</v>
      </c>
      <c r="Q23" s="50" t="n">
        <f aca="false">P23*(1-Assumptions!B26)</f>
        <v>0.70155967750146</v>
      </c>
      <c r="R23" s="50" t="n">
        <f aca="false">Q23*(1-Assumptions!B26)</f>
        <v>0.684020685563924</v>
      </c>
      <c r="S23" s="50" t="n">
        <f aca="false">R23*(1-Assumptions!B26)</f>
        <v>0.666920168424825</v>
      </c>
      <c r="T23" s="50" t="n">
        <f aca="false">S23*(1-Assumptions!B26)</f>
        <v>0.650247164214205</v>
      </c>
      <c r="U23" s="50" t="n">
        <f aca="false">T23*(1-Assumptions!B26)</f>
        <v>0.63399098510885</v>
      </c>
      <c r="V23" s="50" t="n">
        <f aca="false">U23*(1-Assumptions!B26)</f>
        <v>0.618141210481128</v>
      </c>
      <c r="W23" s="50" t="n">
        <f aca="false">V23*(1-Assumptions!B26)</f>
        <v>0.6026876802191</v>
      </c>
      <c r="X23" s="50" t="n">
        <f aca="false">W23*(1-Assumptions!B26)</f>
        <v>0.587620488213623</v>
      </c>
      <c r="Y23" s="50" t="n">
        <f aca="false">X23*(1-Assumptions!B26)</f>
        <v>0.572929976008282</v>
      </c>
      <c r="Z23" s="50" t="n">
        <f aca="false">Y23*(1-Assumptions!B26)</f>
        <v>0.558606726608075</v>
      </c>
    </row>
    <row r="24" customFormat="false" ht="15" hidden="false" customHeight="true" outlineLevel="0" collapsed="false">
      <c r="A24" s="48" t="s">
        <v>129</v>
      </c>
      <c r="B24" s="49" t="n">
        <f aca="false">Assumptions!B6</f>
        <v>10</v>
      </c>
      <c r="C24" s="47" t="n">
        <v>1</v>
      </c>
      <c r="D24" s="47" t="n">
        <f aca="false">C24*(1-Assumptions!B26)</f>
        <v>0.975</v>
      </c>
      <c r="E24" s="47" t="n">
        <f aca="false">D24*(1-Assumptions!B26)</f>
        <v>0.950625</v>
      </c>
      <c r="F24" s="47" t="n">
        <f aca="false">E24*(1-Assumptions!B26)</f>
        <v>0.926859375</v>
      </c>
      <c r="G24" s="47" t="n">
        <f aca="false">F24*(1-Assumptions!B26)</f>
        <v>0.903687890625</v>
      </c>
      <c r="H24" s="50" t="n">
        <f aca="false">G24*(1-Assumptions!B26)</f>
        <v>0.881095693359375</v>
      </c>
      <c r="I24" s="50" t="n">
        <f aca="false">H24*(1-Assumptions!B26)</f>
        <v>0.85906830102539</v>
      </c>
      <c r="J24" s="50" t="n">
        <f aca="false">I24*(1-Assumptions!B26)</f>
        <v>0.837591593499756</v>
      </c>
      <c r="K24" s="50" t="n">
        <f aca="false">J24*(1-Assumptions!B26)</f>
        <v>0.816651803662262</v>
      </c>
      <c r="L24" s="50" t="n">
        <f aca="false">K24*(1-Assumptions!B26)</f>
        <v>0.796235508570705</v>
      </c>
      <c r="M24" s="50" t="n">
        <f aca="false">L24*(1-Assumptions!B26)</f>
        <v>0.776329620856438</v>
      </c>
      <c r="N24" s="50" t="n">
        <f aca="false">M24*(1-Assumptions!B26)</f>
        <v>0.756921380335027</v>
      </c>
      <c r="O24" s="50" t="n">
        <f aca="false">N24*(1-Assumptions!B26)</f>
        <v>0.737998345826651</v>
      </c>
      <c r="P24" s="50" t="n">
        <f aca="false">O24*(1-Assumptions!B26)</f>
        <v>0.719548387180985</v>
      </c>
      <c r="Q24" s="50" t="n">
        <f aca="false">P24*(1-Assumptions!B26)</f>
        <v>0.70155967750146</v>
      </c>
      <c r="R24" s="50" t="n">
        <f aca="false">Q24*(1-Assumptions!B26)</f>
        <v>0.684020685563924</v>
      </c>
      <c r="S24" s="50" t="n">
        <f aca="false">R24*(1-Assumptions!B26)</f>
        <v>0.666920168424825</v>
      </c>
      <c r="T24" s="50" t="n">
        <f aca="false">S24*(1-Assumptions!B26)</f>
        <v>0.650247164214205</v>
      </c>
      <c r="U24" s="50" t="n">
        <f aca="false">T24*(1-Assumptions!B26)</f>
        <v>0.63399098510885</v>
      </c>
      <c r="V24" s="50" t="n">
        <f aca="false">U24*(1-Assumptions!B26)</f>
        <v>0.618141210481128</v>
      </c>
      <c r="W24" s="50" t="n">
        <f aca="false">V24*(1-Assumptions!B26)</f>
        <v>0.6026876802191</v>
      </c>
      <c r="X24" s="50" t="n">
        <f aca="false">W24*(1-Assumptions!B26)</f>
        <v>0.587620488213623</v>
      </c>
      <c r="Y24" s="50" t="n">
        <f aca="false">X24*(1-Assumptions!B26)</f>
        <v>0.572929976008282</v>
      </c>
      <c r="Z24" s="50" t="n">
        <f aca="false">Y24*(1-Assumptions!B26)</f>
        <v>0.558606726608075</v>
      </c>
    </row>
    <row r="25" customFormat="false" ht="15" hidden="false" customHeight="true" outlineLevel="0" collapsed="false">
      <c r="A25" s="45" t="s">
        <v>130</v>
      </c>
      <c r="B25" s="46" t="n">
        <f aca="false">Assumptions!B6</f>
        <v>10</v>
      </c>
      <c r="C25" s="47" t="n">
        <v>1</v>
      </c>
      <c r="D25" s="47" t="n">
        <f aca="false">C25*(1-Assumptions!B26)</f>
        <v>0.975</v>
      </c>
      <c r="E25" s="47" t="n">
        <f aca="false">D25*(1-Assumptions!B26)</f>
        <v>0.950625</v>
      </c>
      <c r="F25" s="47" t="n">
        <f aca="false">E25*(1-Assumptions!B26)</f>
        <v>0.926859375</v>
      </c>
      <c r="G25" s="50" t="n">
        <f aca="false">F25*(1-Assumptions!B26)</f>
        <v>0.903687890625</v>
      </c>
      <c r="H25" s="50" t="n">
        <f aca="false">G25*(1-Assumptions!B26)</f>
        <v>0.881095693359375</v>
      </c>
      <c r="I25" s="50" t="n">
        <f aca="false">H25*(1-Assumptions!B26)</f>
        <v>0.85906830102539</v>
      </c>
      <c r="J25" s="50" t="n">
        <f aca="false">I25*(1-Assumptions!B26)</f>
        <v>0.837591593499756</v>
      </c>
      <c r="K25" s="50" t="n">
        <f aca="false">J25*(1-Assumptions!B26)</f>
        <v>0.816651803662262</v>
      </c>
      <c r="L25" s="50" t="n">
        <f aca="false">K25*(1-Assumptions!B26)</f>
        <v>0.796235508570705</v>
      </c>
      <c r="M25" s="50" t="n">
        <f aca="false">L25*(1-Assumptions!B26)</f>
        <v>0.776329620856438</v>
      </c>
      <c r="N25" s="50" t="n">
        <f aca="false">M25*(1-Assumptions!B26)</f>
        <v>0.756921380335027</v>
      </c>
      <c r="O25" s="50" t="n">
        <f aca="false">N25*(1-Assumptions!B26)</f>
        <v>0.737998345826651</v>
      </c>
      <c r="P25" s="50" t="n">
        <f aca="false">O25*(1-Assumptions!B26)</f>
        <v>0.719548387180985</v>
      </c>
      <c r="Q25" s="50" t="n">
        <f aca="false">P25*(1-Assumptions!B26)</f>
        <v>0.70155967750146</v>
      </c>
      <c r="R25" s="50" t="n">
        <f aca="false">Q25*(1-Assumptions!B26)</f>
        <v>0.684020685563924</v>
      </c>
      <c r="S25" s="50" t="n">
        <f aca="false">R25*(1-Assumptions!B26)</f>
        <v>0.666920168424825</v>
      </c>
      <c r="T25" s="50" t="n">
        <f aca="false">S25*(1-Assumptions!B26)</f>
        <v>0.650247164214205</v>
      </c>
      <c r="U25" s="50" t="n">
        <f aca="false">T25*(1-Assumptions!B26)</f>
        <v>0.63399098510885</v>
      </c>
      <c r="V25" s="50" t="n">
        <f aca="false">U25*(1-Assumptions!B26)</f>
        <v>0.618141210481128</v>
      </c>
      <c r="W25" s="50" t="n">
        <f aca="false">V25*(1-Assumptions!B26)</f>
        <v>0.6026876802191</v>
      </c>
      <c r="X25" s="50" t="n">
        <f aca="false">W25*(1-Assumptions!B26)</f>
        <v>0.587620488213623</v>
      </c>
      <c r="Y25" s="50" t="n">
        <f aca="false">X25*(1-Assumptions!B26)</f>
        <v>0.572929976008282</v>
      </c>
      <c r="Z25" s="50" t="n">
        <f aca="false">Y25*(1-Assumptions!B26)</f>
        <v>0.558606726608075</v>
      </c>
    </row>
    <row r="26" customFormat="false" ht="15" hidden="false" customHeight="true" outlineLevel="0" collapsed="false">
      <c r="A26" s="48" t="s">
        <v>131</v>
      </c>
      <c r="B26" s="49" t="n">
        <f aca="false">Assumptions!B6</f>
        <v>10</v>
      </c>
      <c r="C26" s="47" t="n">
        <v>1</v>
      </c>
      <c r="D26" s="47" t="n">
        <f aca="false">C26*(1-Assumptions!B26)</f>
        <v>0.975</v>
      </c>
      <c r="E26" s="47" t="n">
        <f aca="false">D26*(1-Assumptions!B26)</f>
        <v>0.950625</v>
      </c>
      <c r="F26" s="50" t="n">
        <f aca="false">E26*(1-Assumptions!B26)</f>
        <v>0.926859375</v>
      </c>
      <c r="G26" s="50" t="n">
        <f aca="false">F26*(1-Assumptions!B26)</f>
        <v>0.903687890625</v>
      </c>
      <c r="H26" s="50" t="n">
        <f aca="false">G26*(1-Assumptions!B26)</f>
        <v>0.881095693359375</v>
      </c>
      <c r="I26" s="50" t="n">
        <f aca="false">H26*(1-Assumptions!B26)</f>
        <v>0.85906830102539</v>
      </c>
      <c r="J26" s="50" t="n">
        <f aca="false">I26*(1-Assumptions!B26)</f>
        <v>0.837591593499756</v>
      </c>
      <c r="K26" s="50" t="n">
        <f aca="false">J26*(1-Assumptions!B26)</f>
        <v>0.816651803662262</v>
      </c>
      <c r="L26" s="50" t="n">
        <f aca="false">K26*(1-Assumptions!B26)</f>
        <v>0.796235508570705</v>
      </c>
      <c r="M26" s="50" t="n">
        <f aca="false">L26*(1-Assumptions!B26)</f>
        <v>0.776329620856438</v>
      </c>
      <c r="N26" s="50" t="n">
        <f aca="false">M26*(1-Assumptions!B26)</f>
        <v>0.756921380335027</v>
      </c>
      <c r="O26" s="50" t="n">
        <f aca="false">N26*(1-Assumptions!B26)</f>
        <v>0.737998345826651</v>
      </c>
      <c r="P26" s="50" t="n">
        <f aca="false">O26*(1-Assumptions!B26)</f>
        <v>0.719548387180985</v>
      </c>
      <c r="Q26" s="50" t="n">
        <f aca="false">P26*(1-Assumptions!B26)</f>
        <v>0.70155967750146</v>
      </c>
      <c r="R26" s="50" t="n">
        <f aca="false">Q26*(1-Assumptions!B26)</f>
        <v>0.684020685563924</v>
      </c>
      <c r="S26" s="50" t="n">
        <f aca="false">R26*(1-Assumptions!B26)</f>
        <v>0.666920168424825</v>
      </c>
      <c r="T26" s="50" t="n">
        <f aca="false">S26*(1-Assumptions!B26)</f>
        <v>0.650247164214205</v>
      </c>
      <c r="U26" s="50" t="n">
        <f aca="false">T26*(1-Assumptions!B26)</f>
        <v>0.63399098510885</v>
      </c>
      <c r="V26" s="50" t="n">
        <f aca="false">U26*(1-Assumptions!B26)</f>
        <v>0.618141210481128</v>
      </c>
      <c r="W26" s="50" t="n">
        <f aca="false">V26*(1-Assumptions!B26)</f>
        <v>0.6026876802191</v>
      </c>
      <c r="X26" s="50" t="n">
        <f aca="false">W26*(1-Assumptions!B26)</f>
        <v>0.587620488213623</v>
      </c>
      <c r="Y26" s="50" t="n">
        <f aca="false">X26*(1-Assumptions!B26)</f>
        <v>0.572929976008282</v>
      </c>
      <c r="Z26" s="50" t="n">
        <f aca="false">Y26*(1-Assumptions!B26)</f>
        <v>0.558606726608075</v>
      </c>
    </row>
    <row r="27" customFormat="false" ht="15" hidden="false" customHeight="true" outlineLevel="0" collapsed="false">
      <c r="A27" s="45" t="s">
        <v>132</v>
      </c>
      <c r="B27" s="46" t="n">
        <f aca="false">Assumptions!B6</f>
        <v>10</v>
      </c>
      <c r="C27" s="47" t="n">
        <v>1</v>
      </c>
      <c r="D27" s="47" t="n">
        <f aca="false">C27*(1-Assumptions!B26)</f>
        <v>0.975</v>
      </c>
      <c r="E27" s="50" t="n">
        <f aca="false">D27*(1-Assumptions!B26)</f>
        <v>0.950625</v>
      </c>
      <c r="F27" s="50" t="n">
        <f aca="false">E27*(1-Assumptions!B26)</f>
        <v>0.926859375</v>
      </c>
      <c r="G27" s="50" t="n">
        <f aca="false">F27*(1-Assumptions!B26)</f>
        <v>0.903687890625</v>
      </c>
      <c r="H27" s="50" t="n">
        <f aca="false">G27*(1-Assumptions!B26)</f>
        <v>0.881095693359375</v>
      </c>
      <c r="I27" s="50" t="n">
        <f aca="false">H27*(1-Assumptions!B26)</f>
        <v>0.85906830102539</v>
      </c>
      <c r="J27" s="50" t="n">
        <f aca="false">I27*(1-Assumptions!B26)</f>
        <v>0.837591593499756</v>
      </c>
      <c r="K27" s="50" t="n">
        <f aca="false">J27*(1-Assumptions!B26)</f>
        <v>0.816651803662262</v>
      </c>
      <c r="L27" s="50" t="n">
        <f aca="false">K27*(1-Assumptions!B26)</f>
        <v>0.796235508570705</v>
      </c>
      <c r="M27" s="50" t="n">
        <f aca="false">L27*(1-Assumptions!B26)</f>
        <v>0.776329620856438</v>
      </c>
      <c r="N27" s="50" t="n">
        <f aca="false">M27*(1-Assumptions!B26)</f>
        <v>0.756921380335027</v>
      </c>
      <c r="O27" s="50" t="n">
        <f aca="false">N27*(1-Assumptions!B26)</f>
        <v>0.737998345826651</v>
      </c>
      <c r="P27" s="50" t="n">
        <f aca="false">O27*(1-Assumptions!B26)</f>
        <v>0.719548387180985</v>
      </c>
      <c r="Q27" s="50" t="n">
        <f aca="false">P27*(1-Assumptions!B26)</f>
        <v>0.70155967750146</v>
      </c>
      <c r="R27" s="50" t="n">
        <f aca="false">Q27*(1-Assumptions!B26)</f>
        <v>0.684020685563924</v>
      </c>
      <c r="S27" s="50" t="n">
        <f aca="false">R27*(1-Assumptions!B26)</f>
        <v>0.666920168424825</v>
      </c>
      <c r="T27" s="50" t="n">
        <f aca="false">S27*(1-Assumptions!B26)</f>
        <v>0.650247164214205</v>
      </c>
      <c r="U27" s="50" t="n">
        <f aca="false">T27*(1-Assumptions!B26)</f>
        <v>0.63399098510885</v>
      </c>
      <c r="V27" s="50" t="n">
        <f aca="false">U27*(1-Assumptions!B26)</f>
        <v>0.618141210481128</v>
      </c>
      <c r="W27" s="50" t="n">
        <f aca="false">V27*(1-Assumptions!B26)</f>
        <v>0.6026876802191</v>
      </c>
      <c r="X27" s="50" t="n">
        <f aca="false">W27*(1-Assumptions!B26)</f>
        <v>0.587620488213623</v>
      </c>
      <c r="Y27" s="50" t="n">
        <f aca="false">X27*(1-Assumptions!B26)</f>
        <v>0.572929976008282</v>
      </c>
      <c r="Z27" s="50" t="n">
        <f aca="false">Y27*(1-Assumptions!B26)</f>
        <v>0.558606726608075</v>
      </c>
    </row>
    <row r="28" customFormat="false" ht="15" hidden="false" customHeight="true" outlineLevel="0" collapsed="false">
      <c r="A28" s="48" t="s">
        <v>133</v>
      </c>
      <c r="B28" s="49" t="n">
        <f aca="false">Assumptions!B6</f>
        <v>10</v>
      </c>
      <c r="C28" s="47" t="n">
        <v>1</v>
      </c>
      <c r="D28" s="50" t="n">
        <f aca="false">C28*(1-Assumptions!B26)</f>
        <v>0.975</v>
      </c>
      <c r="E28" s="50" t="n">
        <f aca="false">D28*(1-Assumptions!B26)</f>
        <v>0.950625</v>
      </c>
      <c r="F28" s="50" t="n">
        <f aca="false">E28*(1-Assumptions!B26)</f>
        <v>0.926859375</v>
      </c>
      <c r="G28" s="50" t="n">
        <f aca="false">F28*(1-Assumptions!B26)</f>
        <v>0.903687890625</v>
      </c>
      <c r="H28" s="50" t="n">
        <f aca="false">G28*(1-Assumptions!B26)</f>
        <v>0.881095693359375</v>
      </c>
      <c r="I28" s="50" t="n">
        <f aca="false">H28*(1-Assumptions!B26)</f>
        <v>0.85906830102539</v>
      </c>
      <c r="J28" s="50" t="n">
        <f aca="false">I28*(1-Assumptions!B26)</f>
        <v>0.837591593499756</v>
      </c>
      <c r="K28" s="50" t="n">
        <f aca="false">J28*(1-Assumptions!B26)</f>
        <v>0.816651803662262</v>
      </c>
      <c r="L28" s="50" t="n">
        <f aca="false">K28*(1-Assumptions!B26)</f>
        <v>0.796235508570705</v>
      </c>
      <c r="M28" s="50" t="n">
        <f aca="false">L28*(1-Assumptions!B26)</f>
        <v>0.776329620856438</v>
      </c>
      <c r="N28" s="50" t="n">
        <f aca="false">M28*(1-Assumptions!B26)</f>
        <v>0.756921380335027</v>
      </c>
      <c r="O28" s="50" t="n">
        <f aca="false">N28*(1-Assumptions!B26)</f>
        <v>0.737998345826651</v>
      </c>
      <c r="P28" s="50" t="n">
        <f aca="false">O28*(1-Assumptions!B26)</f>
        <v>0.719548387180985</v>
      </c>
      <c r="Q28" s="50" t="n">
        <f aca="false">P28*(1-Assumptions!B26)</f>
        <v>0.70155967750146</v>
      </c>
      <c r="R28" s="50" t="n">
        <f aca="false">Q28*(1-Assumptions!B26)</f>
        <v>0.684020685563924</v>
      </c>
      <c r="S28" s="50" t="n">
        <f aca="false">R28*(1-Assumptions!B26)</f>
        <v>0.666920168424825</v>
      </c>
      <c r="T28" s="50" t="n">
        <f aca="false">S28*(1-Assumptions!B26)</f>
        <v>0.650247164214205</v>
      </c>
      <c r="U28" s="50" t="n">
        <f aca="false">T28*(1-Assumptions!B26)</f>
        <v>0.63399098510885</v>
      </c>
      <c r="V28" s="50" t="n">
        <f aca="false">U28*(1-Assumptions!B26)</f>
        <v>0.618141210481128</v>
      </c>
      <c r="W28" s="50" t="n">
        <f aca="false">V28*(1-Assumptions!B26)</f>
        <v>0.6026876802191</v>
      </c>
      <c r="X28" s="50" t="n">
        <f aca="false">W28*(1-Assumptions!B26)</f>
        <v>0.587620488213623</v>
      </c>
      <c r="Y28" s="50" t="n">
        <f aca="false">X28*(1-Assumptions!B26)</f>
        <v>0.572929976008282</v>
      </c>
      <c r="Z28" s="50" t="n">
        <f aca="false">Y28*(1-Assumptions!B26)</f>
        <v>0.558606726608075</v>
      </c>
    </row>
    <row r="29" customFormat="false" ht="15.75" hidden="false" customHeight="true" outlineLevel="0" collapsed="false">
      <c r="A29" s="51" t="s">
        <v>134</v>
      </c>
      <c r="B29" s="52"/>
      <c r="C29" s="53" t="n">
        <f aca="false">AVERAGE(C5:C28)</f>
        <v>1</v>
      </c>
      <c r="D29" s="53" t="n">
        <f aca="false">AVERAGE(D5:D28)</f>
        <v>0.975</v>
      </c>
      <c r="E29" s="53" t="n">
        <f aca="false">AVERAGE(E5:E28)</f>
        <v>0.950625</v>
      </c>
      <c r="F29" s="53" t="n">
        <f aca="false">AVERAGE(F5:F28)</f>
        <v>0.926859375</v>
      </c>
      <c r="G29" s="53" t="n">
        <f aca="false">AVERAGE(G5:G28)</f>
        <v>0.903687890625</v>
      </c>
      <c r="H29" s="53" t="n">
        <f aca="false">AVERAGE(H5:H28)</f>
        <v>0.881095693359375</v>
      </c>
      <c r="I29" s="53" t="n">
        <f aca="false">AVERAGE(I5:I28)</f>
        <v>0.85906830102539</v>
      </c>
      <c r="J29" s="53" t="n">
        <f aca="false">AVERAGE(J5:J28)</f>
        <v>0.837591593499756</v>
      </c>
      <c r="K29" s="53" t="n">
        <f aca="false">AVERAGE(K5:K28)</f>
        <v>0.816651803662262</v>
      </c>
      <c r="L29" s="53" t="n">
        <f aca="false">AVERAGE(L5:L28)</f>
        <v>0.796235508570705</v>
      </c>
      <c r="M29" s="53" t="n">
        <f aca="false">AVERAGE(M5:M28)</f>
        <v>0.776329620856438</v>
      </c>
      <c r="N29" s="53" t="n">
        <f aca="false">AVERAGE(N5:N28)</f>
        <v>0.756921380335027</v>
      </c>
      <c r="O29" s="53" t="n">
        <f aca="false">AVERAGE(O5:O28)</f>
        <v>0.737998345826651</v>
      </c>
      <c r="P29" s="53" t="n">
        <f aca="false">AVERAGE(P5:P28)</f>
        <v>0.719548387180985</v>
      </c>
      <c r="Q29" s="53" t="n">
        <f aca="false">AVERAGE(Q5:Q28)</f>
        <v>0.70155967750146</v>
      </c>
      <c r="R29" s="53" t="n">
        <f aca="false">AVERAGE(R5:R28)</f>
        <v>0.684020685563924</v>
      </c>
      <c r="S29" s="53" t="n">
        <f aca="false">AVERAGE(S5:S28)</f>
        <v>0.666920168424825</v>
      </c>
      <c r="T29" s="53" t="n">
        <f aca="false">AVERAGE(T5:T28)</f>
        <v>0.650247164214205</v>
      </c>
      <c r="U29" s="53" t="n">
        <f aca="false">AVERAGE(U5:U28)</f>
        <v>0.63399098510885</v>
      </c>
      <c r="V29" s="53" t="n">
        <f aca="false">AVERAGE(V5:V28)</f>
        <v>0.618141210481128</v>
      </c>
      <c r="W29" s="53" t="n">
        <f aca="false">AVERAGE(W5:W28)</f>
        <v>0.6026876802191</v>
      </c>
      <c r="X29" s="53" t="n">
        <f aca="false">AVERAGE(X5:X28)</f>
        <v>0.587620488213623</v>
      </c>
      <c r="Y29" s="53" t="n">
        <f aca="false">AVERAGE(Y5:Y28)</f>
        <v>0.572929976008282</v>
      </c>
      <c r="Z29" s="53" t="n">
        <f aca="false">AVERAGE(Z5:Z28)</f>
        <v>0.558606726608075</v>
      </c>
    </row>
    <row r="35" customFormat="false" ht="19.5" hidden="false" customHeight="true" outlineLevel="0" collapsed="false">
      <c r="A35" s="3" t="s">
        <v>135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customFormat="false" ht="18" hidden="false" customHeight="true" outlineLevel="0" collapsed="false">
      <c r="A36" s="44" t="s">
        <v>84</v>
      </c>
      <c r="B36" s="44" t="s">
        <v>85</v>
      </c>
      <c r="C36" s="44" t="s">
        <v>86</v>
      </c>
      <c r="D36" s="44" t="s">
        <v>87</v>
      </c>
      <c r="E36" s="44" t="s">
        <v>88</v>
      </c>
      <c r="F36" s="44" t="s">
        <v>89</v>
      </c>
      <c r="G36" s="44" t="s">
        <v>90</v>
      </c>
      <c r="H36" s="44" t="s">
        <v>91</v>
      </c>
      <c r="I36" s="44" t="s">
        <v>92</v>
      </c>
      <c r="J36" s="44" t="s">
        <v>93</v>
      </c>
      <c r="K36" s="44" t="s">
        <v>94</v>
      </c>
      <c r="L36" s="44" t="s">
        <v>95</v>
      </c>
      <c r="M36" s="44" t="s">
        <v>96</v>
      </c>
      <c r="N36" s="44" t="s">
        <v>97</v>
      </c>
      <c r="O36" s="44" t="s">
        <v>98</v>
      </c>
      <c r="P36" s="44" t="s">
        <v>99</v>
      </c>
      <c r="Q36" s="44" t="s">
        <v>100</v>
      </c>
      <c r="R36" s="44" t="s">
        <v>101</v>
      </c>
      <c r="S36" s="44" t="s">
        <v>102</v>
      </c>
      <c r="T36" s="44" t="s">
        <v>103</v>
      </c>
      <c r="U36" s="44" t="s">
        <v>104</v>
      </c>
      <c r="V36" s="44" t="s">
        <v>105</v>
      </c>
      <c r="W36" s="44" t="s">
        <v>106</v>
      </c>
      <c r="X36" s="44" t="s">
        <v>107</v>
      </c>
      <c r="Y36" s="44" t="s">
        <v>108</v>
      </c>
      <c r="Z36" s="44" t="s">
        <v>109</v>
      </c>
    </row>
    <row r="37" customFormat="false" ht="15" hidden="false" customHeight="true" outlineLevel="0" collapsed="false">
      <c r="A37" s="45" t="s">
        <v>110</v>
      </c>
      <c r="B37" s="46" t="n">
        <f aca="false">Assumptions!C6</f>
        <v>5</v>
      </c>
      <c r="C37" s="54" t="n">
        <v>1</v>
      </c>
      <c r="D37" s="54" t="n">
        <f aca="false">C37*(1-Assumptions!C26)</f>
        <v>0.982</v>
      </c>
      <c r="E37" s="54" t="n">
        <f aca="false">D37*(1-Assumptions!C26)</f>
        <v>0.964324</v>
      </c>
      <c r="F37" s="54" t="n">
        <f aca="false">E37*(1-Assumptions!C26)</f>
        <v>0.946966168</v>
      </c>
      <c r="G37" s="54" t="n">
        <f aca="false">F37*(1-Assumptions!C26)</f>
        <v>0.929920776976</v>
      </c>
      <c r="H37" s="54" t="n">
        <f aca="false">G37*(1-Assumptions!C26)</f>
        <v>0.913182202990432</v>
      </c>
      <c r="I37" s="54" t="n">
        <f aca="false">H37*(1-Assumptions!C26)</f>
        <v>0.896744923336604</v>
      </c>
      <c r="J37" s="54" t="n">
        <f aca="false">I37*(1-Assumptions!C26)</f>
        <v>0.880603514716545</v>
      </c>
      <c r="K37" s="54" t="n">
        <f aca="false">J37*(1-Assumptions!C26)</f>
        <v>0.864752651451648</v>
      </c>
      <c r="L37" s="54" t="n">
        <f aca="false">K37*(1-Assumptions!C26)</f>
        <v>0.849187103725518</v>
      </c>
      <c r="M37" s="54" t="n">
        <f aca="false">L37*(1-Assumptions!C26)</f>
        <v>0.833901735858459</v>
      </c>
      <c r="N37" s="54" t="n">
        <f aca="false">M37*(1-Assumptions!C26)</f>
        <v>0.818891504613006</v>
      </c>
      <c r="O37" s="54" t="n">
        <f aca="false">N37*(1-Assumptions!C26)</f>
        <v>0.804151457529972</v>
      </c>
      <c r="P37" s="54" t="n">
        <f aca="false">O37*(1-Assumptions!C26)</f>
        <v>0.789676731294433</v>
      </c>
      <c r="Q37" s="54" t="n">
        <f aca="false">P37*(1-Assumptions!C26)</f>
        <v>0.775462550131133</v>
      </c>
      <c r="R37" s="54" t="n">
        <f aca="false">Q37*(1-Assumptions!C26)</f>
        <v>0.761504224228772</v>
      </c>
      <c r="S37" s="54" t="n">
        <f aca="false">R37*(1-Assumptions!C26)</f>
        <v>0.747797148192655</v>
      </c>
      <c r="T37" s="54" t="n">
        <f aca="false">S37*(1-Assumptions!C26)</f>
        <v>0.734336799525187</v>
      </c>
      <c r="U37" s="54" t="n">
        <f aca="false">T37*(1-Assumptions!C26)</f>
        <v>0.721118737133733</v>
      </c>
      <c r="V37" s="54" t="n">
        <f aca="false">U37*(1-Assumptions!C26)</f>
        <v>0.708138599865326</v>
      </c>
      <c r="W37" s="54" t="n">
        <f aca="false">V37*(1-Assumptions!C26)</f>
        <v>0.69539210506775</v>
      </c>
      <c r="X37" s="54" t="n">
        <f aca="false">W37*(1-Assumptions!C26)</f>
        <v>0.682875047176531</v>
      </c>
      <c r="Y37" s="54" t="n">
        <f aca="false">X37*(1-Assumptions!C26)</f>
        <v>0.670583296327353</v>
      </c>
      <c r="Z37" s="54" t="n">
        <f aca="false">Y37*(1-Assumptions!C26)</f>
        <v>0.658512796993461</v>
      </c>
    </row>
    <row r="38" customFormat="false" ht="15" hidden="false" customHeight="true" outlineLevel="0" collapsed="false">
      <c r="A38" s="48" t="s">
        <v>111</v>
      </c>
      <c r="B38" s="49" t="n">
        <f aca="false">Assumptions!C6</f>
        <v>5</v>
      </c>
      <c r="C38" s="54" t="n">
        <v>1</v>
      </c>
      <c r="D38" s="54" t="n">
        <f aca="false">C38*(1-Assumptions!C26)</f>
        <v>0.982</v>
      </c>
      <c r="E38" s="54" t="n">
        <f aca="false">D38*(1-Assumptions!C26)</f>
        <v>0.964324</v>
      </c>
      <c r="F38" s="54" t="n">
        <f aca="false">E38*(1-Assumptions!C26)</f>
        <v>0.946966168</v>
      </c>
      <c r="G38" s="54" t="n">
        <f aca="false">F38*(1-Assumptions!C26)</f>
        <v>0.929920776976</v>
      </c>
      <c r="H38" s="54" t="n">
        <f aca="false">G38*(1-Assumptions!C26)</f>
        <v>0.913182202990432</v>
      </c>
      <c r="I38" s="54" t="n">
        <f aca="false">H38*(1-Assumptions!C26)</f>
        <v>0.896744923336604</v>
      </c>
      <c r="J38" s="54" t="n">
        <f aca="false">I38*(1-Assumptions!C26)</f>
        <v>0.880603514716545</v>
      </c>
      <c r="K38" s="54" t="n">
        <f aca="false">J38*(1-Assumptions!C26)</f>
        <v>0.864752651451648</v>
      </c>
      <c r="L38" s="54" t="n">
        <f aca="false">K38*(1-Assumptions!C26)</f>
        <v>0.849187103725518</v>
      </c>
      <c r="M38" s="54" t="n">
        <f aca="false">L38*(1-Assumptions!C26)</f>
        <v>0.833901735858459</v>
      </c>
      <c r="N38" s="54" t="n">
        <f aca="false">M38*(1-Assumptions!C26)</f>
        <v>0.818891504613006</v>
      </c>
      <c r="O38" s="54" t="n">
        <f aca="false">N38*(1-Assumptions!C26)</f>
        <v>0.804151457529972</v>
      </c>
      <c r="P38" s="54" t="n">
        <f aca="false">O38*(1-Assumptions!C26)</f>
        <v>0.789676731294433</v>
      </c>
      <c r="Q38" s="54" t="n">
        <f aca="false">P38*(1-Assumptions!C26)</f>
        <v>0.775462550131133</v>
      </c>
      <c r="R38" s="54" t="n">
        <f aca="false">Q38*(1-Assumptions!C26)</f>
        <v>0.761504224228772</v>
      </c>
      <c r="S38" s="54" t="n">
        <f aca="false">R38*(1-Assumptions!C26)</f>
        <v>0.747797148192655</v>
      </c>
      <c r="T38" s="54" t="n">
        <f aca="false">S38*(1-Assumptions!C26)</f>
        <v>0.734336799525187</v>
      </c>
      <c r="U38" s="54" t="n">
        <f aca="false">T38*(1-Assumptions!C26)</f>
        <v>0.721118737133733</v>
      </c>
      <c r="V38" s="54" t="n">
        <f aca="false">U38*(1-Assumptions!C26)</f>
        <v>0.708138599865326</v>
      </c>
      <c r="W38" s="54" t="n">
        <f aca="false">V38*(1-Assumptions!C26)</f>
        <v>0.69539210506775</v>
      </c>
      <c r="X38" s="54" t="n">
        <f aca="false">W38*(1-Assumptions!C26)</f>
        <v>0.682875047176531</v>
      </c>
      <c r="Y38" s="54" t="n">
        <f aca="false">X38*(1-Assumptions!C26)</f>
        <v>0.670583296327353</v>
      </c>
      <c r="Z38" s="50" t="n">
        <f aca="false">Y38*(1-Assumptions!C26)</f>
        <v>0.658512796993461</v>
      </c>
    </row>
    <row r="39" customFormat="false" ht="15" hidden="false" customHeight="true" outlineLevel="0" collapsed="false">
      <c r="A39" s="45" t="s">
        <v>112</v>
      </c>
      <c r="B39" s="46" t="n">
        <f aca="false">Assumptions!C6</f>
        <v>5</v>
      </c>
      <c r="C39" s="54" t="n">
        <v>1</v>
      </c>
      <c r="D39" s="54" t="n">
        <f aca="false">C39*(1-Assumptions!C26)</f>
        <v>0.982</v>
      </c>
      <c r="E39" s="54" t="n">
        <f aca="false">D39*(1-Assumptions!C26)</f>
        <v>0.964324</v>
      </c>
      <c r="F39" s="54" t="n">
        <f aca="false">E39*(1-Assumptions!C26)</f>
        <v>0.946966168</v>
      </c>
      <c r="G39" s="54" t="n">
        <f aca="false">F39*(1-Assumptions!C26)</f>
        <v>0.929920776976</v>
      </c>
      <c r="H39" s="54" t="n">
        <f aca="false">G39*(1-Assumptions!C26)</f>
        <v>0.913182202990432</v>
      </c>
      <c r="I39" s="54" t="n">
        <f aca="false">H39*(1-Assumptions!C26)</f>
        <v>0.896744923336604</v>
      </c>
      <c r="J39" s="54" t="n">
        <f aca="false">I39*(1-Assumptions!C26)</f>
        <v>0.880603514716545</v>
      </c>
      <c r="K39" s="54" t="n">
        <f aca="false">J39*(1-Assumptions!C26)</f>
        <v>0.864752651451648</v>
      </c>
      <c r="L39" s="54" t="n">
        <f aca="false">K39*(1-Assumptions!C26)</f>
        <v>0.849187103725518</v>
      </c>
      <c r="M39" s="54" t="n">
        <f aca="false">L39*(1-Assumptions!C26)</f>
        <v>0.833901735858459</v>
      </c>
      <c r="N39" s="54" t="n">
        <f aca="false">M39*(1-Assumptions!C26)</f>
        <v>0.818891504613006</v>
      </c>
      <c r="O39" s="54" t="n">
        <f aca="false">N39*(1-Assumptions!C26)</f>
        <v>0.804151457529972</v>
      </c>
      <c r="P39" s="54" t="n">
        <f aca="false">O39*(1-Assumptions!C26)</f>
        <v>0.789676731294433</v>
      </c>
      <c r="Q39" s="54" t="n">
        <f aca="false">P39*(1-Assumptions!C26)</f>
        <v>0.775462550131133</v>
      </c>
      <c r="R39" s="54" t="n">
        <f aca="false">Q39*(1-Assumptions!C26)</f>
        <v>0.761504224228772</v>
      </c>
      <c r="S39" s="54" t="n">
        <f aca="false">R39*(1-Assumptions!C26)</f>
        <v>0.747797148192655</v>
      </c>
      <c r="T39" s="54" t="n">
        <f aca="false">S39*(1-Assumptions!C26)</f>
        <v>0.734336799525187</v>
      </c>
      <c r="U39" s="54" t="n">
        <f aca="false">T39*(1-Assumptions!C26)</f>
        <v>0.721118737133733</v>
      </c>
      <c r="V39" s="54" t="n">
        <f aca="false">U39*(1-Assumptions!C26)</f>
        <v>0.708138599865326</v>
      </c>
      <c r="W39" s="54" t="n">
        <f aca="false">V39*(1-Assumptions!C26)</f>
        <v>0.69539210506775</v>
      </c>
      <c r="X39" s="54" t="n">
        <f aca="false">W39*(1-Assumptions!C26)</f>
        <v>0.682875047176531</v>
      </c>
      <c r="Y39" s="50" t="n">
        <f aca="false">X39*(1-Assumptions!C26)</f>
        <v>0.670583296327353</v>
      </c>
      <c r="Z39" s="50" t="n">
        <f aca="false">Y39*(1-Assumptions!C26)</f>
        <v>0.658512796993461</v>
      </c>
    </row>
    <row r="40" customFormat="false" ht="15" hidden="false" customHeight="true" outlineLevel="0" collapsed="false">
      <c r="A40" s="48" t="s">
        <v>113</v>
      </c>
      <c r="B40" s="49" t="n">
        <f aca="false">Assumptions!C6</f>
        <v>5</v>
      </c>
      <c r="C40" s="54" t="n">
        <v>1</v>
      </c>
      <c r="D40" s="54" t="n">
        <f aca="false">C40*(1-Assumptions!C26)</f>
        <v>0.982</v>
      </c>
      <c r="E40" s="54" t="n">
        <f aca="false">D40*(1-Assumptions!C26)</f>
        <v>0.964324</v>
      </c>
      <c r="F40" s="54" t="n">
        <f aca="false">E40*(1-Assumptions!C26)</f>
        <v>0.946966168</v>
      </c>
      <c r="G40" s="54" t="n">
        <f aca="false">F40*(1-Assumptions!C26)</f>
        <v>0.929920776976</v>
      </c>
      <c r="H40" s="54" t="n">
        <f aca="false">G40*(1-Assumptions!C26)</f>
        <v>0.913182202990432</v>
      </c>
      <c r="I40" s="54" t="n">
        <f aca="false">H40*(1-Assumptions!C26)</f>
        <v>0.896744923336604</v>
      </c>
      <c r="J40" s="54" t="n">
        <f aca="false">I40*(1-Assumptions!C26)</f>
        <v>0.880603514716545</v>
      </c>
      <c r="K40" s="54" t="n">
        <f aca="false">J40*(1-Assumptions!C26)</f>
        <v>0.864752651451648</v>
      </c>
      <c r="L40" s="54" t="n">
        <f aca="false">K40*(1-Assumptions!C26)</f>
        <v>0.849187103725518</v>
      </c>
      <c r="M40" s="54" t="n">
        <f aca="false">L40*(1-Assumptions!C26)</f>
        <v>0.833901735858459</v>
      </c>
      <c r="N40" s="54" t="n">
        <f aca="false">M40*(1-Assumptions!C26)</f>
        <v>0.818891504613006</v>
      </c>
      <c r="O40" s="54" t="n">
        <f aca="false">N40*(1-Assumptions!C26)</f>
        <v>0.804151457529972</v>
      </c>
      <c r="P40" s="54" t="n">
        <f aca="false">O40*(1-Assumptions!C26)</f>
        <v>0.789676731294433</v>
      </c>
      <c r="Q40" s="54" t="n">
        <f aca="false">P40*(1-Assumptions!C26)</f>
        <v>0.775462550131133</v>
      </c>
      <c r="R40" s="54" t="n">
        <f aca="false">Q40*(1-Assumptions!C26)</f>
        <v>0.761504224228772</v>
      </c>
      <c r="S40" s="54" t="n">
        <f aca="false">R40*(1-Assumptions!C26)</f>
        <v>0.747797148192655</v>
      </c>
      <c r="T40" s="54" t="n">
        <f aca="false">S40*(1-Assumptions!C26)</f>
        <v>0.734336799525187</v>
      </c>
      <c r="U40" s="54" t="n">
        <f aca="false">T40*(1-Assumptions!C26)</f>
        <v>0.721118737133733</v>
      </c>
      <c r="V40" s="54" t="n">
        <f aca="false">U40*(1-Assumptions!C26)</f>
        <v>0.708138599865326</v>
      </c>
      <c r="W40" s="54" t="n">
        <f aca="false">V40*(1-Assumptions!C26)</f>
        <v>0.69539210506775</v>
      </c>
      <c r="X40" s="50" t="n">
        <f aca="false">W40*(1-Assumptions!C26)</f>
        <v>0.682875047176531</v>
      </c>
      <c r="Y40" s="50" t="n">
        <f aca="false">X40*(1-Assumptions!C26)</f>
        <v>0.670583296327353</v>
      </c>
      <c r="Z40" s="50" t="n">
        <f aca="false">Y40*(1-Assumptions!C26)</f>
        <v>0.658512796993461</v>
      </c>
    </row>
    <row r="41" customFormat="false" ht="15" hidden="false" customHeight="true" outlineLevel="0" collapsed="false">
      <c r="A41" s="45" t="s">
        <v>114</v>
      </c>
      <c r="B41" s="46" t="n">
        <f aca="false">Assumptions!C6</f>
        <v>5</v>
      </c>
      <c r="C41" s="54" t="n">
        <v>1</v>
      </c>
      <c r="D41" s="54" t="n">
        <f aca="false">C41*(1-Assumptions!C26)</f>
        <v>0.982</v>
      </c>
      <c r="E41" s="54" t="n">
        <f aca="false">D41*(1-Assumptions!C26)</f>
        <v>0.964324</v>
      </c>
      <c r="F41" s="54" t="n">
        <f aca="false">E41*(1-Assumptions!C26)</f>
        <v>0.946966168</v>
      </c>
      <c r="G41" s="54" t="n">
        <f aca="false">F41*(1-Assumptions!C26)</f>
        <v>0.929920776976</v>
      </c>
      <c r="H41" s="54" t="n">
        <f aca="false">G41*(1-Assumptions!C26)</f>
        <v>0.913182202990432</v>
      </c>
      <c r="I41" s="54" t="n">
        <f aca="false">H41*(1-Assumptions!C26)</f>
        <v>0.896744923336604</v>
      </c>
      <c r="J41" s="54" t="n">
        <f aca="false">I41*(1-Assumptions!C26)</f>
        <v>0.880603514716545</v>
      </c>
      <c r="K41" s="54" t="n">
        <f aca="false">J41*(1-Assumptions!C26)</f>
        <v>0.864752651451648</v>
      </c>
      <c r="L41" s="54" t="n">
        <f aca="false">K41*(1-Assumptions!C26)</f>
        <v>0.849187103725518</v>
      </c>
      <c r="M41" s="54" t="n">
        <f aca="false">L41*(1-Assumptions!C26)</f>
        <v>0.833901735858459</v>
      </c>
      <c r="N41" s="54" t="n">
        <f aca="false">M41*(1-Assumptions!C26)</f>
        <v>0.818891504613006</v>
      </c>
      <c r="O41" s="54" t="n">
        <f aca="false">N41*(1-Assumptions!C26)</f>
        <v>0.804151457529972</v>
      </c>
      <c r="P41" s="54" t="n">
        <f aca="false">O41*(1-Assumptions!C26)</f>
        <v>0.789676731294433</v>
      </c>
      <c r="Q41" s="54" t="n">
        <f aca="false">P41*(1-Assumptions!C26)</f>
        <v>0.775462550131133</v>
      </c>
      <c r="R41" s="54" t="n">
        <f aca="false">Q41*(1-Assumptions!C26)</f>
        <v>0.761504224228772</v>
      </c>
      <c r="S41" s="54" t="n">
        <f aca="false">R41*(1-Assumptions!C26)</f>
        <v>0.747797148192655</v>
      </c>
      <c r="T41" s="54" t="n">
        <f aca="false">S41*(1-Assumptions!C26)</f>
        <v>0.734336799525187</v>
      </c>
      <c r="U41" s="54" t="n">
        <f aca="false">T41*(1-Assumptions!C26)</f>
        <v>0.721118737133733</v>
      </c>
      <c r="V41" s="54" t="n">
        <f aca="false">U41*(1-Assumptions!C26)</f>
        <v>0.708138599865326</v>
      </c>
      <c r="W41" s="50" t="n">
        <f aca="false">V41*(1-Assumptions!C26)</f>
        <v>0.69539210506775</v>
      </c>
      <c r="X41" s="50" t="n">
        <f aca="false">W41*(1-Assumptions!C26)</f>
        <v>0.682875047176531</v>
      </c>
      <c r="Y41" s="50" t="n">
        <f aca="false">X41*(1-Assumptions!C26)</f>
        <v>0.670583296327353</v>
      </c>
      <c r="Z41" s="50" t="n">
        <f aca="false">Y41*(1-Assumptions!C26)</f>
        <v>0.658512796993461</v>
      </c>
    </row>
    <row r="42" customFormat="false" ht="15" hidden="false" customHeight="true" outlineLevel="0" collapsed="false">
      <c r="A42" s="48" t="s">
        <v>115</v>
      </c>
      <c r="B42" s="49" t="n">
        <f aca="false">Assumptions!C6</f>
        <v>5</v>
      </c>
      <c r="C42" s="54" t="n">
        <v>1</v>
      </c>
      <c r="D42" s="54" t="n">
        <f aca="false">C42*(1-Assumptions!C26)</f>
        <v>0.982</v>
      </c>
      <c r="E42" s="54" t="n">
        <f aca="false">D42*(1-Assumptions!C26)</f>
        <v>0.964324</v>
      </c>
      <c r="F42" s="54" t="n">
        <f aca="false">E42*(1-Assumptions!C26)</f>
        <v>0.946966168</v>
      </c>
      <c r="G42" s="54" t="n">
        <f aca="false">F42*(1-Assumptions!C26)</f>
        <v>0.929920776976</v>
      </c>
      <c r="H42" s="54" t="n">
        <f aca="false">G42*(1-Assumptions!C26)</f>
        <v>0.913182202990432</v>
      </c>
      <c r="I42" s="54" t="n">
        <f aca="false">H42*(1-Assumptions!C26)</f>
        <v>0.896744923336604</v>
      </c>
      <c r="J42" s="54" t="n">
        <f aca="false">I42*(1-Assumptions!C26)</f>
        <v>0.880603514716545</v>
      </c>
      <c r="K42" s="54" t="n">
        <f aca="false">J42*(1-Assumptions!C26)</f>
        <v>0.864752651451648</v>
      </c>
      <c r="L42" s="54" t="n">
        <f aca="false">K42*(1-Assumptions!C26)</f>
        <v>0.849187103725518</v>
      </c>
      <c r="M42" s="54" t="n">
        <f aca="false">L42*(1-Assumptions!C26)</f>
        <v>0.833901735858459</v>
      </c>
      <c r="N42" s="54" t="n">
        <f aca="false">M42*(1-Assumptions!C26)</f>
        <v>0.818891504613006</v>
      </c>
      <c r="O42" s="54" t="n">
        <f aca="false">N42*(1-Assumptions!C26)</f>
        <v>0.804151457529972</v>
      </c>
      <c r="P42" s="54" t="n">
        <f aca="false">O42*(1-Assumptions!C26)</f>
        <v>0.789676731294433</v>
      </c>
      <c r="Q42" s="54" t="n">
        <f aca="false">P42*(1-Assumptions!C26)</f>
        <v>0.775462550131133</v>
      </c>
      <c r="R42" s="54" t="n">
        <f aca="false">Q42*(1-Assumptions!C26)</f>
        <v>0.761504224228772</v>
      </c>
      <c r="S42" s="54" t="n">
        <f aca="false">R42*(1-Assumptions!C26)</f>
        <v>0.747797148192655</v>
      </c>
      <c r="T42" s="54" t="n">
        <f aca="false">S42*(1-Assumptions!C26)</f>
        <v>0.734336799525187</v>
      </c>
      <c r="U42" s="54" t="n">
        <f aca="false">T42*(1-Assumptions!C26)</f>
        <v>0.721118737133733</v>
      </c>
      <c r="V42" s="50" t="n">
        <f aca="false">U42*(1-Assumptions!C26)</f>
        <v>0.708138599865326</v>
      </c>
      <c r="W42" s="50" t="n">
        <f aca="false">V42*(1-Assumptions!C26)</f>
        <v>0.69539210506775</v>
      </c>
      <c r="X42" s="50" t="n">
        <f aca="false">W42*(1-Assumptions!C26)</f>
        <v>0.682875047176531</v>
      </c>
      <c r="Y42" s="50" t="n">
        <f aca="false">X42*(1-Assumptions!C26)</f>
        <v>0.670583296327353</v>
      </c>
      <c r="Z42" s="50" t="n">
        <f aca="false">Y42*(1-Assumptions!C26)</f>
        <v>0.658512796993461</v>
      </c>
    </row>
    <row r="43" customFormat="false" ht="15" hidden="false" customHeight="true" outlineLevel="0" collapsed="false">
      <c r="A43" s="45" t="s">
        <v>116</v>
      </c>
      <c r="B43" s="46" t="n">
        <f aca="false">Assumptions!C6</f>
        <v>5</v>
      </c>
      <c r="C43" s="54" t="n">
        <v>1</v>
      </c>
      <c r="D43" s="54" t="n">
        <f aca="false">C43*(1-Assumptions!C26)</f>
        <v>0.982</v>
      </c>
      <c r="E43" s="54" t="n">
        <f aca="false">D43*(1-Assumptions!C26)</f>
        <v>0.964324</v>
      </c>
      <c r="F43" s="54" t="n">
        <f aca="false">E43*(1-Assumptions!C26)</f>
        <v>0.946966168</v>
      </c>
      <c r="G43" s="54" t="n">
        <f aca="false">F43*(1-Assumptions!C26)</f>
        <v>0.929920776976</v>
      </c>
      <c r="H43" s="54" t="n">
        <f aca="false">G43*(1-Assumptions!C26)</f>
        <v>0.913182202990432</v>
      </c>
      <c r="I43" s="54" t="n">
        <f aca="false">H43*(1-Assumptions!C26)</f>
        <v>0.896744923336604</v>
      </c>
      <c r="J43" s="54" t="n">
        <f aca="false">I43*(1-Assumptions!C26)</f>
        <v>0.880603514716545</v>
      </c>
      <c r="K43" s="54" t="n">
        <f aca="false">J43*(1-Assumptions!C26)</f>
        <v>0.864752651451648</v>
      </c>
      <c r="L43" s="54" t="n">
        <f aca="false">K43*(1-Assumptions!C26)</f>
        <v>0.849187103725518</v>
      </c>
      <c r="M43" s="54" t="n">
        <f aca="false">L43*(1-Assumptions!C26)</f>
        <v>0.833901735858459</v>
      </c>
      <c r="N43" s="54" t="n">
        <f aca="false">M43*(1-Assumptions!C26)</f>
        <v>0.818891504613006</v>
      </c>
      <c r="O43" s="54" t="n">
        <f aca="false">N43*(1-Assumptions!C26)</f>
        <v>0.804151457529972</v>
      </c>
      <c r="P43" s="54" t="n">
        <f aca="false">O43*(1-Assumptions!C26)</f>
        <v>0.789676731294433</v>
      </c>
      <c r="Q43" s="54" t="n">
        <f aca="false">P43*(1-Assumptions!C26)</f>
        <v>0.775462550131133</v>
      </c>
      <c r="R43" s="54" t="n">
        <f aca="false">Q43*(1-Assumptions!C26)</f>
        <v>0.761504224228772</v>
      </c>
      <c r="S43" s="54" t="n">
        <f aca="false">R43*(1-Assumptions!C26)</f>
        <v>0.747797148192655</v>
      </c>
      <c r="T43" s="54" t="n">
        <f aca="false">S43*(1-Assumptions!C26)</f>
        <v>0.734336799525187</v>
      </c>
      <c r="U43" s="50" t="n">
        <f aca="false">T43*(1-Assumptions!C26)</f>
        <v>0.721118737133733</v>
      </c>
      <c r="V43" s="50" t="n">
        <f aca="false">U43*(1-Assumptions!C26)</f>
        <v>0.708138599865326</v>
      </c>
      <c r="W43" s="50" t="n">
        <f aca="false">V43*(1-Assumptions!C26)</f>
        <v>0.69539210506775</v>
      </c>
      <c r="X43" s="50" t="n">
        <f aca="false">W43*(1-Assumptions!C26)</f>
        <v>0.682875047176531</v>
      </c>
      <c r="Y43" s="50" t="n">
        <f aca="false">X43*(1-Assumptions!C26)</f>
        <v>0.670583296327353</v>
      </c>
      <c r="Z43" s="50" t="n">
        <f aca="false">Y43*(1-Assumptions!C26)</f>
        <v>0.658512796993461</v>
      </c>
    </row>
    <row r="44" customFormat="false" ht="15" hidden="false" customHeight="true" outlineLevel="0" collapsed="false">
      <c r="A44" s="48" t="s">
        <v>117</v>
      </c>
      <c r="B44" s="49" t="n">
        <f aca="false">Assumptions!C6</f>
        <v>5</v>
      </c>
      <c r="C44" s="54" t="n">
        <v>1</v>
      </c>
      <c r="D44" s="54" t="n">
        <f aca="false">C44*(1-Assumptions!C26)</f>
        <v>0.982</v>
      </c>
      <c r="E44" s="54" t="n">
        <f aca="false">D44*(1-Assumptions!C26)</f>
        <v>0.964324</v>
      </c>
      <c r="F44" s="54" t="n">
        <f aca="false">E44*(1-Assumptions!C26)</f>
        <v>0.946966168</v>
      </c>
      <c r="G44" s="54" t="n">
        <f aca="false">F44*(1-Assumptions!C26)</f>
        <v>0.929920776976</v>
      </c>
      <c r="H44" s="54" t="n">
        <f aca="false">G44*(1-Assumptions!C26)</f>
        <v>0.913182202990432</v>
      </c>
      <c r="I44" s="54" t="n">
        <f aca="false">H44*(1-Assumptions!C26)</f>
        <v>0.896744923336604</v>
      </c>
      <c r="J44" s="54" t="n">
        <f aca="false">I44*(1-Assumptions!C26)</f>
        <v>0.880603514716545</v>
      </c>
      <c r="K44" s="54" t="n">
        <f aca="false">J44*(1-Assumptions!C26)</f>
        <v>0.864752651451648</v>
      </c>
      <c r="L44" s="54" t="n">
        <f aca="false">K44*(1-Assumptions!C26)</f>
        <v>0.849187103725518</v>
      </c>
      <c r="M44" s="54" t="n">
        <f aca="false">L44*(1-Assumptions!C26)</f>
        <v>0.833901735858459</v>
      </c>
      <c r="N44" s="54" t="n">
        <f aca="false">M44*(1-Assumptions!C26)</f>
        <v>0.818891504613006</v>
      </c>
      <c r="O44" s="54" t="n">
        <f aca="false">N44*(1-Assumptions!C26)</f>
        <v>0.804151457529972</v>
      </c>
      <c r="P44" s="54" t="n">
        <f aca="false">O44*(1-Assumptions!C26)</f>
        <v>0.789676731294433</v>
      </c>
      <c r="Q44" s="54" t="n">
        <f aca="false">P44*(1-Assumptions!C26)</f>
        <v>0.775462550131133</v>
      </c>
      <c r="R44" s="54" t="n">
        <f aca="false">Q44*(1-Assumptions!C26)</f>
        <v>0.761504224228772</v>
      </c>
      <c r="S44" s="54" t="n">
        <f aca="false">R44*(1-Assumptions!C26)</f>
        <v>0.747797148192655</v>
      </c>
      <c r="T44" s="50" t="n">
        <f aca="false">S44*(1-Assumptions!C26)</f>
        <v>0.734336799525187</v>
      </c>
      <c r="U44" s="50" t="n">
        <f aca="false">T44*(1-Assumptions!C26)</f>
        <v>0.721118737133733</v>
      </c>
      <c r="V44" s="50" t="n">
        <f aca="false">U44*(1-Assumptions!C26)</f>
        <v>0.708138599865326</v>
      </c>
      <c r="W44" s="50" t="n">
        <f aca="false">V44*(1-Assumptions!C26)</f>
        <v>0.69539210506775</v>
      </c>
      <c r="X44" s="50" t="n">
        <f aca="false">W44*(1-Assumptions!C26)</f>
        <v>0.682875047176531</v>
      </c>
      <c r="Y44" s="50" t="n">
        <f aca="false">X44*(1-Assumptions!C26)</f>
        <v>0.670583296327353</v>
      </c>
      <c r="Z44" s="50" t="n">
        <f aca="false">Y44*(1-Assumptions!C26)</f>
        <v>0.658512796993461</v>
      </c>
    </row>
    <row r="45" customFormat="false" ht="15" hidden="false" customHeight="true" outlineLevel="0" collapsed="false">
      <c r="A45" s="45" t="s">
        <v>118</v>
      </c>
      <c r="B45" s="46" t="n">
        <f aca="false">Assumptions!C6</f>
        <v>5</v>
      </c>
      <c r="C45" s="54" t="n">
        <v>1</v>
      </c>
      <c r="D45" s="54" t="n">
        <f aca="false">C45*(1-Assumptions!C26)</f>
        <v>0.982</v>
      </c>
      <c r="E45" s="54" t="n">
        <f aca="false">D45*(1-Assumptions!C26)</f>
        <v>0.964324</v>
      </c>
      <c r="F45" s="54" t="n">
        <f aca="false">E45*(1-Assumptions!C26)</f>
        <v>0.946966168</v>
      </c>
      <c r="G45" s="54" t="n">
        <f aca="false">F45*(1-Assumptions!C26)</f>
        <v>0.929920776976</v>
      </c>
      <c r="H45" s="54" t="n">
        <f aca="false">G45*(1-Assumptions!C26)</f>
        <v>0.913182202990432</v>
      </c>
      <c r="I45" s="54" t="n">
        <f aca="false">H45*(1-Assumptions!C26)</f>
        <v>0.896744923336604</v>
      </c>
      <c r="J45" s="54" t="n">
        <f aca="false">I45*(1-Assumptions!C26)</f>
        <v>0.880603514716545</v>
      </c>
      <c r="K45" s="54" t="n">
        <f aca="false">J45*(1-Assumptions!C26)</f>
        <v>0.864752651451648</v>
      </c>
      <c r="L45" s="54" t="n">
        <f aca="false">K45*(1-Assumptions!C26)</f>
        <v>0.849187103725518</v>
      </c>
      <c r="M45" s="54" t="n">
        <f aca="false">L45*(1-Assumptions!C26)</f>
        <v>0.833901735858459</v>
      </c>
      <c r="N45" s="54" t="n">
        <f aca="false">M45*(1-Assumptions!C26)</f>
        <v>0.818891504613006</v>
      </c>
      <c r="O45" s="54" t="n">
        <f aca="false">N45*(1-Assumptions!C26)</f>
        <v>0.804151457529972</v>
      </c>
      <c r="P45" s="54" t="n">
        <f aca="false">O45*(1-Assumptions!C26)</f>
        <v>0.789676731294433</v>
      </c>
      <c r="Q45" s="54" t="n">
        <f aca="false">P45*(1-Assumptions!C26)</f>
        <v>0.775462550131133</v>
      </c>
      <c r="R45" s="54" t="n">
        <f aca="false">Q45*(1-Assumptions!C26)</f>
        <v>0.761504224228772</v>
      </c>
      <c r="S45" s="50" t="n">
        <f aca="false">R45*(1-Assumptions!C26)</f>
        <v>0.747797148192655</v>
      </c>
      <c r="T45" s="50" t="n">
        <f aca="false">S45*(1-Assumptions!C26)</f>
        <v>0.734336799525187</v>
      </c>
      <c r="U45" s="50" t="n">
        <f aca="false">T45*(1-Assumptions!C26)</f>
        <v>0.721118737133733</v>
      </c>
      <c r="V45" s="50" t="n">
        <f aca="false">U45*(1-Assumptions!C26)</f>
        <v>0.708138599865326</v>
      </c>
      <c r="W45" s="50" t="n">
        <f aca="false">V45*(1-Assumptions!C26)</f>
        <v>0.69539210506775</v>
      </c>
      <c r="X45" s="50" t="n">
        <f aca="false">W45*(1-Assumptions!C26)</f>
        <v>0.682875047176531</v>
      </c>
      <c r="Y45" s="50" t="n">
        <f aca="false">X45*(1-Assumptions!C26)</f>
        <v>0.670583296327353</v>
      </c>
      <c r="Z45" s="50" t="n">
        <f aca="false">Y45*(1-Assumptions!C26)</f>
        <v>0.658512796993461</v>
      </c>
    </row>
    <row r="46" customFormat="false" ht="15" hidden="false" customHeight="true" outlineLevel="0" collapsed="false">
      <c r="A46" s="48" t="s">
        <v>119</v>
      </c>
      <c r="B46" s="49" t="n">
        <f aca="false">Assumptions!C6</f>
        <v>5</v>
      </c>
      <c r="C46" s="54" t="n">
        <v>1</v>
      </c>
      <c r="D46" s="54" t="n">
        <f aca="false">C46*(1-Assumptions!C26)</f>
        <v>0.982</v>
      </c>
      <c r="E46" s="54" t="n">
        <f aca="false">D46*(1-Assumptions!C26)</f>
        <v>0.964324</v>
      </c>
      <c r="F46" s="54" t="n">
        <f aca="false">E46*(1-Assumptions!C26)</f>
        <v>0.946966168</v>
      </c>
      <c r="G46" s="54" t="n">
        <f aca="false">F46*(1-Assumptions!C26)</f>
        <v>0.929920776976</v>
      </c>
      <c r="H46" s="54" t="n">
        <f aca="false">G46*(1-Assumptions!C26)</f>
        <v>0.913182202990432</v>
      </c>
      <c r="I46" s="54" t="n">
        <f aca="false">H46*(1-Assumptions!C26)</f>
        <v>0.896744923336604</v>
      </c>
      <c r="J46" s="54" t="n">
        <f aca="false">I46*(1-Assumptions!C26)</f>
        <v>0.880603514716545</v>
      </c>
      <c r="K46" s="54" t="n">
        <f aca="false">J46*(1-Assumptions!C26)</f>
        <v>0.864752651451648</v>
      </c>
      <c r="L46" s="54" t="n">
        <f aca="false">K46*(1-Assumptions!C26)</f>
        <v>0.849187103725518</v>
      </c>
      <c r="M46" s="54" t="n">
        <f aca="false">L46*(1-Assumptions!C26)</f>
        <v>0.833901735858459</v>
      </c>
      <c r="N46" s="54" t="n">
        <f aca="false">M46*(1-Assumptions!C26)</f>
        <v>0.818891504613006</v>
      </c>
      <c r="O46" s="54" t="n">
        <f aca="false">N46*(1-Assumptions!C26)</f>
        <v>0.804151457529972</v>
      </c>
      <c r="P46" s="54" t="n">
        <f aca="false">O46*(1-Assumptions!C26)</f>
        <v>0.789676731294433</v>
      </c>
      <c r="Q46" s="54" t="n">
        <f aca="false">P46*(1-Assumptions!C26)</f>
        <v>0.775462550131133</v>
      </c>
      <c r="R46" s="50" t="n">
        <f aca="false">Q46*(1-Assumptions!C26)</f>
        <v>0.761504224228772</v>
      </c>
      <c r="S46" s="50" t="n">
        <f aca="false">R46*(1-Assumptions!C26)</f>
        <v>0.747797148192655</v>
      </c>
      <c r="T46" s="50" t="n">
        <f aca="false">S46*(1-Assumptions!C26)</f>
        <v>0.734336799525187</v>
      </c>
      <c r="U46" s="50" t="n">
        <f aca="false">T46*(1-Assumptions!C26)</f>
        <v>0.721118737133733</v>
      </c>
      <c r="V46" s="50" t="n">
        <f aca="false">U46*(1-Assumptions!C26)</f>
        <v>0.708138599865326</v>
      </c>
      <c r="W46" s="50" t="n">
        <f aca="false">V46*(1-Assumptions!C26)</f>
        <v>0.69539210506775</v>
      </c>
      <c r="X46" s="50" t="n">
        <f aca="false">W46*(1-Assumptions!C26)</f>
        <v>0.682875047176531</v>
      </c>
      <c r="Y46" s="50" t="n">
        <f aca="false">X46*(1-Assumptions!C26)</f>
        <v>0.670583296327353</v>
      </c>
      <c r="Z46" s="50" t="n">
        <f aca="false">Y46*(1-Assumptions!C26)</f>
        <v>0.658512796993461</v>
      </c>
    </row>
    <row r="47" customFormat="false" ht="15" hidden="false" customHeight="true" outlineLevel="0" collapsed="false">
      <c r="A47" s="45" t="s">
        <v>120</v>
      </c>
      <c r="B47" s="46" t="n">
        <f aca="false">Assumptions!C6</f>
        <v>5</v>
      </c>
      <c r="C47" s="54" t="n">
        <v>1</v>
      </c>
      <c r="D47" s="54" t="n">
        <f aca="false">C47*(1-Assumptions!C26)</f>
        <v>0.982</v>
      </c>
      <c r="E47" s="54" t="n">
        <f aca="false">D47*(1-Assumptions!C26)</f>
        <v>0.964324</v>
      </c>
      <c r="F47" s="54" t="n">
        <f aca="false">E47*(1-Assumptions!C26)</f>
        <v>0.946966168</v>
      </c>
      <c r="G47" s="54" t="n">
        <f aca="false">F47*(1-Assumptions!C26)</f>
        <v>0.929920776976</v>
      </c>
      <c r="H47" s="54" t="n">
        <f aca="false">G47*(1-Assumptions!C26)</f>
        <v>0.913182202990432</v>
      </c>
      <c r="I47" s="54" t="n">
        <f aca="false">H47*(1-Assumptions!C26)</f>
        <v>0.896744923336604</v>
      </c>
      <c r="J47" s="54" t="n">
        <f aca="false">I47*(1-Assumptions!C26)</f>
        <v>0.880603514716545</v>
      </c>
      <c r="K47" s="54" t="n">
        <f aca="false">J47*(1-Assumptions!C26)</f>
        <v>0.864752651451648</v>
      </c>
      <c r="L47" s="54" t="n">
        <f aca="false">K47*(1-Assumptions!C26)</f>
        <v>0.849187103725518</v>
      </c>
      <c r="M47" s="54" t="n">
        <f aca="false">L47*(1-Assumptions!C26)</f>
        <v>0.833901735858459</v>
      </c>
      <c r="N47" s="54" t="n">
        <f aca="false">M47*(1-Assumptions!C26)</f>
        <v>0.818891504613006</v>
      </c>
      <c r="O47" s="54" t="n">
        <f aca="false">N47*(1-Assumptions!C26)</f>
        <v>0.804151457529972</v>
      </c>
      <c r="P47" s="54" t="n">
        <f aca="false">O47*(1-Assumptions!C26)</f>
        <v>0.789676731294433</v>
      </c>
      <c r="Q47" s="50" t="n">
        <f aca="false">P47*(1-Assumptions!C26)</f>
        <v>0.775462550131133</v>
      </c>
      <c r="R47" s="50" t="n">
        <f aca="false">Q47*(1-Assumptions!C26)</f>
        <v>0.761504224228772</v>
      </c>
      <c r="S47" s="50" t="n">
        <f aca="false">R47*(1-Assumptions!C26)</f>
        <v>0.747797148192655</v>
      </c>
      <c r="T47" s="50" t="n">
        <f aca="false">S47*(1-Assumptions!C26)</f>
        <v>0.734336799525187</v>
      </c>
      <c r="U47" s="50" t="n">
        <f aca="false">T47*(1-Assumptions!C26)</f>
        <v>0.721118737133733</v>
      </c>
      <c r="V47" s="50" t="n">
        <f aca="false">U47*(1-Assumptions!C26)</f>
        <v>0.708138599865326</v>
      </c>
      <c r="W47" s="50" t="n">
        <f aca="false">V47*(1-Assumptions!C26)</f>
        <v>0.69539210506775</v>
      </c>
      <c r="X47" s="50" t="n">
        <f aca="false">W47*(1-Assumptions!C26)</f>
        <v>0.682875047176531</v>
      </c>
      <c r="Y47" s="50" t="n">
        <f aca="false">X47*(1-Assumptions!C26)</f>
        <v>0.670583296327353</v>
      </c>
      <c r="Z47" s="50" t="n">
        <f aca="false">Y47*(1-Assumptions!C26)</f>
        <v>0.658512796993461</v>
      </c>
    </row>
    <row r="48" customFormat="false" ht="15" hidden="false" customHeight="true" outlineLevel="0" collapsed="false">
      <c r="A48" s="48" t="s">
        <v>121</v>
      </c>
      <c r="B48" s="49" t="n">
        <f aca="false">Assumptions!C6</f>
        <v>5</v>
      </c>
      <c r="C48" s="54" t="n">
        <v>1</v>
      </c>
      <c r="D48" s="54" t="n">
        <f aca="false">C48*(1-Assumptions!C26)</f>
        <v>0.982</v>
      </c>
      <c r="E48" s="54" t="n">
        <f aca="false">D48*(1-Assumptions!C26)</f>
        <v>0.964324</v>
      </c>
      <c r="F48" s="54" t="n">
        <f aca="false">E48*(1-Assumptions!C26)</f>
        <v>0.946966168</v>
      </c>
      <c r="G48" s="54" t="n">
        <f aca="false">F48*(1-Assumptions!C26)</f>
        <v>0.929920776976</v>
      </c>
      <c r="H48" s="54" t="n">
        <f aca="false">G48*(1-Assumptions!C26)</f>
        <v>0.913182202990432</v>
      </c>
      <c r="I48" s="54" t="n">
        <f aca="false">H48*(1-Assumptions!C26)</f>
        <v>0.896744923336604</v>
      </c>
      <c r="J48" s="54" t="n">
        <f aca="false">I48*(1-Assumptions!C26)</f>
        <v>0.880603514716545</v>
      </c>
      <c r="K48" s="54" t="n">
        <f aca="false">J48*(1-Assumptions!C26)</f>
        <v>0.864752651451648</v>
      </c>
      <c r="L48" s="54" t="n">
        <f aca="false">K48*(1-Assumptions!C26)</f>
        <v>0.849187103725518</v>
      </c>
      <c r="M48" s="54" t="n">
        <f aca="false">L48*(1-Assumptions!C26)</f>
        <v>0.833901735858459</v>
      </c>
      <c r="N48" s="54" t="n">
        <f aca="false">M48*(1-Assumptions!C26)</f>
        <v>0.818891504613006</v>
      </c>
      <c r="O48" s="54" t="n">
        <f aca="false">N48*(1-Assumptions!C26)</f>
        <v>0.804151457529972</v>
      </c>
      <c r="P48" s="50" t="n">
        <f aca="false">O48*(1-Assumptions!C26)</f>
        <v>0.789676731294433</v>
      </c>
      <c r="Q48" s="50" t="n">
        <f aca="false">P48*(1-Assumptions!C26)</f>
        <v>0.775462550131133</v>
      </c>
      <c r="R48" s="50" t="n">
        <f aca="false">Q48*(1-Assumptions!C26)</f>
        <v>0.761504224228772</v>
      </c>
      <c r="S48" s="50" t="n">
        <f aca="false">R48*(1-Assumptions!C26)</f>
        <v>0.747797148192655</v>
      </c>
      <c r="T48" s="50" t="n">
        <f aca="false">S48*(1-Assumptions!C26)</f>
        <v>0.734336799525187</v>
      </c>
      <c r="U48" s="50" t="n">
        <f aca="false">T48*(1-Assumptions!C26)</f>
        <v>0.721118737133733</v>
      </c>
      <c r="V48" s="50" t="n">
        <f aca="false">U48*(1-Assumptions!C26)</f>
        <v>0.708138599865326</v>
      </c>
      <c r="W48" s="50" t="n">
        <f aca="false">V48*(1-Assumptions!C26)</f>
        <v>0.69539210506775</v>
      </c>
      <c r="X48" s="50" t="n">
        <f aca="false">W48*(1-Assumptions!C26)</f>
        <v>0.682875047176531</v>
      </c>
      <c r="Y48" s="50" t="n">
        <f aca="false">X48*(1-Assumptions!C26)</f>
        <v>0.670583296327353</v>
      </c>
      <c r="Z48" s="50" t="n">
        <f aca="false">Y48*(1-Assumptions!C26)</f>
        <v>0.658512796993461</v>
      </c>
    </row>
    <row r="49" customFormat="false" ht="15" hidden="false" customHeight="true" outlineLevel="0" collapsed="false">
      <c r="A49" s="45" t="s">
        <v>122</v>
      </c>
      <c r="B49" s="46" t="n">
        <f aca="false">Assumptions!C6</f>
        <v>5</v>
      </c>
      <c r="C49" s="54" t="n">
        <v>1</v>
      </c>
      <c r="D49" s="54" t="n">
        <f aca="false">C49*(1-Assumptions!C26)</f>
        <v>0.982</v>
      </c>
      <c r="E49" s="54" t="n">
        <f aca="false">D49*(1-Assumptions!C26)</f>
        <v>0.964324</v>
      </c>
      <c r="F49" s="54" t="n">
        <f aca="false">E49*(1-Assumptions!C26)</f>
        <v>0.946966168</v>
      </c>
      <c r="G49" s="54" t="n">
        <f aca="false">F49*(1-Assumptions!C26)</f>
        <v>0.929920776976</v>
      </c>
      <c r="H49" s="54" t="n">
        <f aca="false">G49*(1-Assumptions!C26)</f>
        <v>0.913182202990432</v>
      </c>
      <c r="I49" s="54" t="n">
        <f aca="false">H49*(1-Assumptions!C26)</f>
        <v>0.896744923336604</v>
      </c>
      <c r="J49" s="54" t="n">
        <f aca="false">I49*(1-Assumptions!C26)</f>
        <v>0.880603514716545</v>
      </c>
      <c r="K49" s="54" t="n">
        <f aca="false">J49*(1-Assumptions!C26)</f>
        <v>0.864752651451648</v>
      </c>
      <c r="L49" s="54" t="n">
        <f aca="false">K49*(1-Assumptions!C26)</f>
        <v>0.849187103725518</v>
      </c>
      <c r="M49" s="54" t="n">
        <f aca="false">L49*(1-Assumptions!C26)</f>
        <v>0.833901735858459</v>
      </c>
      <c r="N49" s="54" t="n">
        <f aca="false">M49*(1-Assumptions!C26)</f>
        <v>0.818891504613006</v>
      </c>
      <c r="O49" s="50" t="n">
        <f aca="false">N49*(1-Assumptions!C26)</f>
        <v>0.804151457529972</v>
      </c>
      <c r="P49" s="50" t="n">
        <f aca="false">O49*(1-Assumptions!C26)</f>
        <v>0.789676731294433</v>
      </c>
      <c r="Q49" s="50" t="n">
        <f aca="false">P49*(1-Assumptions!C26)</f>
        <v>0.775462550131133</v>
      </c>
      <c r="R49" s="50" t="n">
        <f aca="false">Q49*(1-Assumptions!C26)</f>
        <v>0.761504224228772</v>
      </c>
      <c r="S49" s="50" t="n">
        <f aca="false">R49*(1-Assumptions!C26)</f>
        <v>0.747797148192655</v>
      </c>
      <c r="T49" s="50" t="n">
        <f aca="false">S49*(1-Assumptions!C26)</f>
        <v>0.734336799525187</v>
      </c>
      <c r="U49" s="50" t="n">
        <f aca="false">T49*(1-Assumptions!C26)</f>
        <v>0.721118737133733</v>
      </c>
      <c r="V49" s="50" t="n">
        <f aca="false">U49*(1-Assumptions!C26)</f>
        <v>0.708138599865326</v>
      </c>
      <c r="W49" s="50" t="n">
        <f aca="false">V49*(1-Assumptions!C26)</f>
        <v>0.69539210506775</v>
      </c>
      <c r="X49" s="50" t="n">
        <f aca="false">W49*(1-Assumptions!C26)</f>
        <v>0.682875047176531</v>
      </c>
      <c r="Y49" s="50" t="n">
        <f aca="false">X49*(1-Assumptions!C26)</f>
        <v>0.670583296327353</v>
      </c>
      <c r="Z49" s="50" t="n">
        <f aca="false">Y49*(1-Assumptions!C26)</f>
        <v>0.658512796993461</v>
      </c>
    </row>
    <row r="50" customFormat="false" ht="15" hidden="false" customHeight="true" outlineLevel="0" collapsed="false">
      <c r="A50" s="48" t="s">
        <v>123</v>
      </c>
      <c r="B50" s="49" t="n">
        <f aca="false">Assumptions!C6</f>
        <v>5</v>
      </c>
      <c r="C50" s="54" t="n">
        <v>1</v>
      </c>
      <c r="D50" s="54" t="n">
        <f aca="false">C50*(1-Assumptions!C26)</f>
        <v>0.982</v>
      </c>
      <c r="E50" s="54" t="n">
        <f aca="false">D50*(1-Assumptions!C26)</f>
        <v>0.964324</v>
      </c>
      <c r="F50" s="54" t="n">
        <f aca="false">E50*(1-Assumptions!C26)</f>
        <v>0.946966168</v>
      </c>
      <c r="G50" s="54" t="n">
        <f aca="false">F50*(1-Assumptions!C26)</f>
        <v>0.929920776976</v>
      </c>
      <c r="H50" s="54" t="n">
        <f aca="false">G50*(1-Assumptions!C26)</f>
        <v>0.913182202990432</v>
      </c>
      <c r="I50" s="54" t="n">
        <f aca="false">H50*(1-Assumptions!C26)</f>
        <v>0.896744923336604</v>
      </c>
      <c r="J50" s="54" t="n">
        <f aca="false">I50*(1-Assumptions!C26)</f>
        <v>0.880603514716545</v>
      </c>
      <c r="K50" s="54" t="n">
        <f aca="false">J50*(1-Assumptions!C26)</f>
        <v>0.864752651451648</v>
      </c>
      <c r="L50" s="54" t="n">
        <f aca="false">K50*(1-Assumptions!C26)</f>
        <v>0.849187103725518</v>
      </c>
      <c r="M50" s="54" t="n">
        <f aca="false">L50*(1-Assumptions!C26)</f>
        <v>0.833901735858459</v>
      </c>
      <c r="N50" s="50" t="n">
        <f aca="false">M50*(1-Assumptions!C26)</f>
        <v>0.818891504613006</v>
      </c>
      <c r="O50" s="50" t="n">
        <f aca="false">N50*(1-Assumptions!C26)</f>
        <v>0.804151457529972</v>
      </c>
      <c r="P50" s="50" t="n">
        <f aca="false">O50*(1-Assumptions!C26)</f>
        <v>0.789676731294433</v>
      </c>
      <c r="Q50" s="50" t="n">
        <f aca="false">P50*(1-Assumptions!C26)</f>
        <v>0.775462550131133</v>
      </c>
      <c r="R50" s="50" t="n">
        <f aca="false">Q50*(1-Assumptions!C26)</f>
        <v>0.761504224228772</v>
      </c>
      <c r="S50" s="50" t="n">
        <f aca="false">R50*(1-Assumptions!C26)</f>
        <v>0.747797148192655</v>
      </c>
      <c r="T50" s="50" t="n">
        <f aca="false">S50*(1-Assumptions!C26)</f>
        <v>0.734336799525187</v>
      </c>
      <c r="U50" s="50" t="n">
        <f aca="false">T50*(1-Assumptions!C26)</f>
        <v>0.721118737133733</v>
      </c>
      <c r="V50" s="50" t="n">
        <f aca="false">U50*(1-Assumptions!C26)</f>
        <v>0.708138599865326</v>
      </c>
      <c r="W50" s="50" t="n">
        <f aca="false">V50*(1-Assumptions!C26)</f>
        <v>0.69539210506775</v>
      </c>
      <c r="X50" s="50" t="n">
        <f aca="false">W50*(1-Assumptions!C26)</f>
        <v>0.682875047176531</v>
      </c>
      <c r="Y50" s="50" t="n">
        <f aca="false">X50*(1-Assumptions!C26)</f>
        <v>0.670583296327353</v>
      </c>
      <c r="Z50" s="50" t="n">
        <f aca="false">Y50*(1-Assumptions!C26)</f>
        <v>0.658512796993461</v>
      </c>
    </row>
    <row r="51" customFormat="false" ht="15" hidden="false" customHeight="true" outlineLevel="0" collapsed="false">
      <c r="A51" s="45" t="s">
        <v>124</v>
      </c>
      <c r="B51" s="46" t="n">
        <f aca="false">Assumptions!C6</f>
        <v>5</v>
      </c>
      <c r="C51" s="54" t="n">
        <v>1</v>
      </c>
      <c r="D51" s="54" t="n">
        <f aca="false">C51*(1-Assumptions!C26)</f>
        <v>0.982</v>
      </c>
      <c r="E51" s="54" t="n">
        <f aca="false">D51*(1-Assumptions!C26)</f>
        <v>0.964324</v>
      </c>
      <c r="F51" s="54" t="n">
        <f aca="false">E51*(1-Assumptions!C26)</f>
        <v>0.946966168</v>
      </c>
      <c r="G51" s="54" t="n">
        <f aca="false">F51*(1-Assumptions!C26)</f>
        <v>0.929920776976</v>
      </c>
      <c r="H51" s="54" t="n">
        <f aca="false">G51*(1-Assumptions!C26)</f>
        <v>0.913182202990432</v>
      </c>
      <c r="I51" s="54" t="n">
        <f aca="false">H51*(1-Assumptions!C26)</f>
        <v>0.896744923336604</v>
      </c>
      <c r="J51" s="54" t="n">
        <f aca="false">I51*(1-Assumptions!C26)</f>
        <v>0.880603514716545</v>
      </c>
      <c r="K51" s="54" t="n">
        <f aca="false">J51*(1-Assumptions!C26)</f>
        <v>0.864752651451648</v>
      </c>
      <c r="L51" s="54" t="n">
        <f aca="false">K51*(1-Assumptions!C26)</f>
        <v>0.849187103725518</v>
      </c>
      <c r="M51" s="50" t="n">
        <f aca="false">L51*(1-Assumptions!C26)</f>
        <v>0.833901735858459</v>
      </c>
      <c r="N51" s="50" t="n">
        <f aca="false">M51*(1-Assumptions!C26)</f>
        <v>0.818891504613006</v>
      </c>
      <c r="O51" s="50" t="n">
        <f aca="false">N51*(1-Assumptions!C26)</f>
        <v>0.804151457529972</v>
      </c>
      <c r="P51" s="50" t="n">
        <f aca="false">O51*(1-Assumptions!C26)</f>
        <v>0.789676731294433</v>
      </c>
      <c r="Q51" s="50" t="n">
        <f aca="false">P51*(1-Assumptions!C26)</f>
        <v>0.775462550131133</v>
      </c>
      <c r="R51" s="50" t="n">
        <f aca="false">Q51*(1-Assumptions!C26)</f>
        <v>0.761504224228772</v>
      </c>
      <c r="S51" s="50" t="n">
        <f aca="false">R51*(1-Assumptions!C26)</f>
        <v>0.747797148192655</v>
      </c>
      <c r="T51" s="50" t="n">
        <f aca="false">S51*(1-Assumptions!C26)</f>
        <v>0.734336799525187</v>
      </c>
      <c r="U51" s="50" t="n">
        <f aca="false">T51*(1-Assumptions!C26)</f>
        <v>0.721118737133733</v>
      </c>
      <c r="V51" s="50" t="n">
        <f aca="false">U51*(1-Assumptions!C26)</f>
        <v>0.708138599865326</v>
      </c>
      <c r="W51" s="50" t="n">
        <f aca="false">V51*(1-Assumptions!C26)</f>
        <v>0.69539210506775</v>
      </c>
      <c r="X51" s="50" t="n">
        <f aca="false">W51*(1-Assumptions!C26)</f>
        <v>0.682875047176531</v>
      </c>
      <c r="Y51" s="50" t="n">
        <f aca="false">X51*(1-Assumptions!C26)</f>
        <v>0.670583296327353</v>
      </c>
      <c r="Z51" s="50" t="n">
        <f aca="false">Y51*(1-Assumptions!C26)</f>
        <v>0.658512796993461</v>
      </c>
    </row>
    <row r="52" customFormat="false" ht="15" hidden="false" customHeight="true" outlineLevel="0" collapsed="false">
      <c r="A52" s="48" t="s">
        <v>125</v>
      </c>
      <c r="B52" s="49" t="n">
        <f aca="false">Assumptions!C6</f>
        <v>5</v>
      </c>
      <c r="C52" s="54" t="n">
        <v>1</v>
      </c>
      <c r="D52" s="54" t="n">
        <f aca="false">C52*(1-Assumptions!C26)</f>
        <v>0.982</v>
      </c>
      <c r="E52" s="54" t="n">
        <f aca="false">D52*(1-Assumptions!C26)</f>
        <v>0.964324</v>
      </c>
      <c r="F52" s="54" t="n">
        <f aca="false">E52*(1-Assumptions!C26)</f>
        <v>0.946966168</v>
      </c>
      <c r="G52" s="54" t="n">
        <f aca="false">F52*(1-Assumptions!C26)</f>
        <v>0.929920776976</v>
      </c>
      <c r="H52" s="54" t="n">
        <f aca="false">G52*(1-Assumptions!C26)</f>
        <v>0.913182202990432</v>
      </c>
      <c r="I52" s="54" t="n">
        <f aca="false">H52*(1-Assumptions!C26)</f>
        <v>0.896744923336604</v>
      </c>
      <c r="J52" s="54" t="n">
        <f aca="false">I52*(1-Assumptions!C26)</f>
        <v>0.880603514716545</v>
      </c>
      <c r="K52" s="54" t="n">
        <f aca="false">J52*(1-Assumptions!C26)</f>
        <v>0.864752651451648</v>
      </c>
      <c r="L52" s="50" t="n">
        <f aca="false">K52*(1-Assumptions!C26)</f>
        <v>0.849187103725518</v>
      </c>
      <c r="M52" s="50" t="n">
        <f aca="false">L52*(1-Assumptions!C26)</f>
        <v>0.833901735858459</v>
      </c>
      <c r="N52" s="50" t="n">
        <f aca="false">M52*(1-Assumptions!C26)</f>
        <v>0.818891504613006</v>
      </c>
      <c r="O52" s="50" t="n">
        <f aca="false">N52*(1-Assumptions!C26)</f>
        <v>0.804151457529972</v>
      </c>
      <c r="P52" s="50" t="n">
        <f aca="false">O52*(1-Assumptions!C26)</f>
        <v>0.789676731294433</v>
      </c>
      <c r="Q52" s="50" t="n">
        <f aca="false">P52*(1-Assumptions!C26)</f>
        <v>0.775462550131133</v>
      </c>
      <c r="R52" s="50" t="n">
        <f aca="false">Q52*(1-Assumptions!C26)</f>
        <v>0.761504224228772</v>
      </c>
      <c r="S52" s="50" t="n">
        <f aca="false">R52*(1-Assumptions!C26)</f>
        <v>0.747797148192655</v>
      </c>
      <c r="T52" s="50" t="n">
        <f aca="false">S52*(1-Assumptions!C26)</f>
        <v>0.734336799525187</v>
      </c>
      <c r="U52" s="50" t="n">
        <f aca="false">T52*(1-Assumptions!C26)</f>
        <v>0.721118737133733</v>
      </c>
      <c r="V52" s="50" t="n">
        <f aca="false">U52*(1-Assumptions!C26)</f>
        <v>0.708138599865326</v>
      </c>
      <c r="W52" s="50" t="n">
        <f aca="false">V52*(1-Assumptions!C26)</f>
        <v>0.69539210506775</v>
      </c>
      <c r="X52" s="50" t="n">
        <f aca="false">W52*(1-Assumptions!C26)</f>
        <v>0.682875047176531</v>
      </c>
      <c r="Y52" s="50" t="n">
        <f aca="false">X52*(1-Assumptions!C26)</f>
        <v>0.670583296327353</v>
      </c>
      <c r="Z52" s="50" t="n">
        <f aca="false">Y52*(1-Assumptions!C26)</f>
        <v>0.658512796993461</v>
      </c>
    </row>
    <row r="53" customFormat="false" ht="15" hidden="false" customHeight="true" outlineLevel="0" collapsed="false">
      <c r="A53" s="45" t="s">
        <v>126</v>
      </c>
      <c r="B53" s="46" t="n">
        <f aca="false">Assumptions!C6</f>
        <v>5</v>
      </c>
      <c r="C53" s="54" t="n">
        <v>1</v>
      </c>
      <c r="D53" s="54" t="n">
        <f aca="false">C53*(1-Assumptions!C26)</f>
        <v>0.982</v>
      </c>
      <c r="E53" s="54" t="n">
        <f aca="false">D53*(1-Assumptions!C26)</f>
        <v>0.964324</v>
      </c>
      <c r="F53" s="54" t="n">
        <f aca="false">E53*(1-Assumptions!C26)</f>
        <v>0.946966168</v>
      </c>
      <c r="G53" s="54" t="n">
        <f aca="false">F53*(1-Assumptions!C26)</f>
        <v>0.929920776976</v>
      </c>
      <c r="H53" s="54" t="n">
        <f aca="false">G53*(1-Assumptions!C26)</f>
        <v>0.913182202990432</v>
      </c>
      <c r="I53" s="54" t="n">
        <f aca="false">H53*(1-Assumptions!C26)</f>
        <v>0.896744923336604</v>
      </c>
      <c r="J53" s="54" t="n">
        <f aca="false">I53*(1-Assumptions!C26)</f>
        <v>0.880603514716545</v>
      </c>
      <c r="K53" s="50" t="n">
        <f aca="false">J53*(1-Assumptions!C26)</f>
        <v>0.864752651451648</v>
      </c>
      <c r="L53" s="50" t="n">
        <f aca="false">K53*(1-Assumptions!C26)</f>
        <v>0.849187103725518</v>
      </c>
      <c r="M53" s="50" t="n">
        <f aca="false">L53*(1-Assumptions!C26)</f>
        <v>0.833901735858459</v>
      </c>
      <c r="N53" s="50" t="n">
        <f aca="false">M53*(1-Assumptions!C26)</f>
        <v>0.818891504613006</v>
      </c>
      <c r="O53" s="50" t="n">
        <f aca="false">N53*(1-Assumptions!C26)</f>
        <v>0.804151457529972</v>
      </c>
      <c r="P53" s="50" t="n">
        <f aca="false">O53*(1-Assumptions!C26)</f>
        <v>0.789676731294433</v>
      </c>
      <c r="Q53" s="50" t="n">
        <f aca="false">P53*(1-Assumptions!C26)</f>
        <v>0.775462550131133</v>
      </c>
      <c r="R53" s="50" t="n">
        <f aca="false">Q53*(1-Assumptions!C26)</f>
        <v>0.761504224228772</v>
      </c>
      <c r="S53" s="50" t="n">
        <f aca="false">R53*(1-Assumptions!C26)</f>
        <v>0.747797148192655</v>
      </c>
      <c r="T53" s="50" t="n">
        <f aca="false">S53*(1-Assumptions!C26)</f>
        <v>0.734336799525187</v>
      </c>
      <c r="U53" s="50" t="n">
        <f aca="false">T53*(1-Assumptions!C26)</f>
        <v>0.721118737133733</v>
      </c>
      <c r="V53" s="50" t="n">
        <f aca="false">U53*(1-Assumptions!C26)</f>
        <v>0.708138599865326</v>
      </c>
      <c r="W53" s="50" t="n">
        <f aca="false">V53*(1-Assumptions!C26)</f>
        <v>0.69539210506775</v>
      </c>
      <c r="X53" s="50" t="n">
        <f aca="false">W53*(1-Assumptions!C26)</f>
        <v>0.682875047176531</v>
      </c>
      <c r="Y53" s="50" t="n">
        <f aca="false">X53*(1-Assumptions!C26)</f>
        <v>0.670583296327353</v>
      </c>
      <c r="Z53" s="50" t="n">
        <f aca="false">Y53*(1-Assumptions!C26)</f>
        <v>0.658512796993461</v>
      </c>
    </row>
    <row r="54" customFormat="false" ht="15" hidden="false" customHeight="true" outlineLevel="0" collapsed="false">
      <c r="A54" s="48" t="s">
        <v>127</v>
      </c>
      <c r="B54" s="49" t="n">
        <f aca="false">Assumptions!C6</f>
        <v>5</v>
      </c>
      <c r="C54" s="54" t="n">
        <v>1</v>
      </c>
      <c r="D54" s="54" t="n">
        <f aca="false">C54*(1-Assumptions!C26)</f>
        <v>0.982</v>
      </c>
      <c r="E54" s="54" t="n">
        <f aca="false">D54*(1-Assumptions!C26)</f>
        <v>0.964324</v>
      </c>
      <c r="F54" s="54" t="n">
        <f aca="false">E54*(1-Assumptions!C26)</f>
        <v>0.946966168</v>
      </c>
      <c r="G54" s="54" t="n">
        <f aca="false">F54*(1-Assumptions!C26)</f>
        <v>0.929920776976</v>
      </c>
      <c r="H54" s="54" t="n">
        <f aca="false">G54*(1-Assumptions!C26)</f>
        <v>0.913182202990432</v>
      </c>
      <c r="I54" s="54" t="n">
        <f aca="false">H54*(1-Assumptions!C26)</f>
        <v>0.896744923336604</v>
      </c>
      <c r="J54" s="50" t="n">
        <f aca="false">I54*(1-Assumptions!C26)</f>
        <v>0.880603514716545</v>
      </c>
      <c r="K54" s="50" t="n">
        <f aca="false">J54*(1-Assumptions!C26)</f>
        <v>0.864752651451648</v>
      </c>
      <c r="L54" s="50" t="n">
        <f aca="false">K54*(1-Assumptions!C26)</f>
        <v>0.849187103725518</v>
      </c>
      <c r="M54" s="50" t="n">
        <f aca="false">L54*(1-Assumptions!C26)</f>
        <v>0.833901735858459</v>
      </c>
      <c r="N54" s="50" t="n">
        <f aca="false">M54*(1-Assumptions!C26)</f>
        <v>0.818891504613006</v>
      </c>
      <c r="O54" s="50" t="n">
        <f aca="false">N54*(1-Assumptions!C26)</f>
        <v>0.804151457529972</v>
      </c>
      <c r="P54" s="50" t="n">
        <f aca="false">O54*(1-Assumptions!C26)</f>
        <v>0.789676731294433</v>
      </c>
      <c r="Q54" s="50" t="n">
        <f aca="false">P54*(1-Assumptions!C26)</f>
        <v>0.775462550131133</v>
      </c>
      <c r="R54" s="50" t="n">
        <f aca="false">Q54*(1-Assumptions!C26)</f>
        <v>0.761504224228772</v>
      </c>
      <c r="S54" s="50" t="n">
        <f aca="false">R54*(1-Assumptions!C26)</f>
        <v>0.747797148192655</v>
      </c>
      <c r="T54" s="50" t="n">
        <f aca="false">S54*(1-Assumptions!C26)</f>
        <v>0.734336799525187</v>
      </c>
      <c r="U54" s="50" t="n">
        <f aca="false">T54*(1-Assumptions!C26)</f>
        <v>0.721118737133733</v>
      </c>
      <c r="V54" s="50" t="n">
        <f aca="false">U54*(1-Assumptions!C26)</f>
        <v>0.708138599865326</v>
      </c>
      <c r="W54" s="50" t="n">
        <f aca="false">V54*(1-Assumptions!C26)</f>
        <v>0.69539210506775</v>
      </c>
      <c r="X54" s="50" t="n">
        <f aca="false">W54*(1-Assumptions!C26)</f>
        <v>0.682875047176531</v>
      </c>
      <c r="Y54" s="50" t="n">
        <f aca="false">X54*(1-Assumptions!C26)</f>
        <v>0.670583296327353</v>
      </c>
      <c r="Z54" s="50" t="n">
        <f aca="false">Y54*(1-Assumptions!C26)</f>
        <v>0.658512796993461</v>
      </c>
    </row>
    <row r="55" customFormat="false" ht="15" hidden="false" customHeight="true" outlineLevel="0" collapsed="false">
      <c r="A55" s="45" t="s">
        <v>128</v>
      </c>
      <c r="B55" s="46" t="n">
        <f aca="false">Assumptions!C6</f>
        <v>5</v>
      </c>
      <c r="C55" s="54" t="n">
        <v>1</v>
      </c>
      <c r="D55" s="54" t="n">
        <f aca="false">C55*(1-Assumptions!C26)</f>
        <v>0.982</v>
      </c>
      <c r="E55" s="54" t="n">
        <f aca="false">D55*(1-Assumptions!C26)</f>
        <v>0.964324</v>
      </c>
      <c r="F55" s="54" t="n">
        <f aca="false">E55*(1-Assumptions!C26)</f>
        <v>0.946966168</v>
      </c>
      <c r="G55" s="54" t="n">
        <f aca="false">F55*(1-Assumptions!C26)</f>
        <v>0.929920776976</v>
      </c>
      <c r="H55" s="54" t="n">
        <f aca="false">G55*(1-Assumptions!C26)</f>
        <v>0.913182202990432</v>
      </c>
      <c r="I55" s="50" t="n">
        <f aca="false">H55*(1-Assumptions!C26)</f>
        <v>0.896744923336604</v>
      </c>
      <c r="J55" s="50" t="n">
        <f aca="false">I55*(1-Assumptions!C26)</f>
        <v>0.880603514716545</v>
      </c>
      <c r="K55" s="50" t="n">
        <f aca="false">J55*(1-Assumptions!C26)</f>
        <v>0.864752651451648</v>
      </c>
      <c r="L55" s="50" t="n">
        <f aca="false">K55*(1-Assumptions!C26)</f>
        <v>0.849187103725518</v>
      </c>
      <c r="M55" s="50" t="n">
        <f aca="false">L55*(1-Assumptions!C26)</f>
        <v>0.833901735858459</v>
      </c>
      <c r="N55" s="50" t="n">
        <f aca="false">M55*(1-Assumptions!C26)</f>
        <v>0.818891504613006</v>
      </c>
      <c r="O55" s="50" t="n">
        <f aca="false">N55*(1-Assumptions!C26)</f>
        <v>0.804151457529972</v>
      </c>
      <c r="P55" s="50" t="n">
        <f aca="false">O55*(1-Assumptions!C26)</f>
        <v>0.789676731294433</v>
      </c>
      <c r="Q55" s="50" t="n">
        <f aca="false">P55*(1-Assumptions!C26)</f>
        <v>0.775462550131133</v>
      </c>
      <c r="R55" s="50" t="n">
        <f aca="false">Q55*(1-Assumptions!C26)</f>
        <v>0.761504224228772</v>
      </c>
      <c r="S55" s="50" t="n">
        <f aca="false">R55*(1-Assumptions!C26)</f>
        <v>0.747797148192655</v>
      </c>
      <c r="T55" s="50" t="n">
        <f aca="false">S55*(1-Assumptions!C26)</f>
        <v>0.734336799525187</v>
      </c>
      <c r="U55" s="50" t="n">
        <f aca="false">T55*(1-Assumptions!C26)</f>
        <v>0.721118737133733</v>
      </c>
      <c r="V55" s="50" t="n">
        <f aca="false">U55*(1-Assumptions!C26)</f>
        <v>0.708138599865326</v>
      </c>
      <c r="W55" s="50" t="n">
        <f aca="false">V55*(1-Assumptions!C26)</f>
        <v>0.69539210506775</v>
      </c>
      <c r="X55" s="50" t="n">
        <f aca="false">W55*(1-Assumptions!C26)</f>
        <v>0.682875047176531</v>
      </c>
      <c r="Y55" s="50" t="n">
        <f aca="false">X55*(1-Assumptions!C26)</f>
        <v>0.670583296327353</v>
      </c>
      <c r="Z55" s="50" t="n">
        <f aca="false">Y55*(1-Assumptions!C26)</f>
        <v>0.658512796993461</v>
      </c>
    </row>
    <row r="56" customFormat="false" ht="15" hidden="false" customHeight="true" outlineLevel="0" collapsed="false">
      <c r="A56" s="48" t="s">
        <v>129</v>
      </c>
      <c r="B56" s="49" t="n">
        <f aca="false">Assumptions!C6</f>
        <v>5</v>
      </c>
      <c r="C56" s="54" t="n">
        <v>1</v>
      </c>
      <c r="D56" s="54" t="n">
        <f aca="false">C56*(1-Assumptions!C26)</f>
        <v>0.982</v>
      </c>
      <c r="E56" s="54" t="n">
        <f aca="false">D56*(1-Assumptions!C26)</f>
        <v>0.964324</v>
      </c>
      <c r="F56" s="54" t="n">
        <f aca="false">E56*(1-Assumptions!C26)</f>
        <v>0.946966168</v>
      </c>
      <c r="G56" s="54" t="n">
        <f aca="false">F56*(1-Assumptions!C26)</f>
        <v>0.929920776976</v>
      </c>
      <c r="H56" s="50" t="n">
        <f aca="false">G56*(1-Assumptions!C26)</f>
        <v>0.913182202990432</v>
      </c>
      <c r="I56" s="50" t="n">
        <f aca="false">H56*(1-Assumptions!C26)</f>
        <v>0.896744923336604</v>
      </c>
      <c r="J56" s="50" t="n">
        <f aca="false">I56*(1-Assumptions!C26)</f>
        <v>0.880603514716545</v>
      </c>
      <c r="K56" s="50" t="n">
        <f aca="false">J56*(1-Assumptions!C26)</f>
        <v>0.864752651451648</v>
      </c>
      <c r="L56" s="50" t="n">
        <f aca="false">K56*(1-Assumptions!C26)</f>
        <v>0.849187103725518</v>
      </c>
      <c r="M56" s="50" t="n">
        <f aca="false">L56*(1-Assumptions!C26)</f>
        <v>0.833901735858459</v>
      </c>
      <c r="N56" s="50" t="n">
        <f aca="false">M56*(1-Assumptions!C26)</f>
        <v>0.818891504613006</v>
      </c>
      <c r="O56" s="50" t="n">
        <f aca="false">N56*(1-Assumptions!C26)</f>
        <v>0.804151457529972</v>
      </c>
      <c r="P56" s="50" t="n">
        <f aca="false">O56*(1-Assumptions!C26)</f>
        <v>0.789676731294433</v>
      </c>
      <c r="Q56" s="50" t="n">
        <f aca="false">P56*(1-Assumptions!C26)</f>
        <v>0.775462550131133</v>
      </c>
      <c r="R56" s="50" t="n">
        <f aca="false">Q56*(1-Assumptions!C26)</f>
        <v>0.761504224228772</v>
      </c>
      <c r="S56" s="50" t="n">
        <f aca="false">R56*(1-Assumptions!C26)</f>
        <v>0.747797148192655</v>
      </c>
      <c r="T56" s="50" t="n">
        <f aca="false">S56*(1-Assumptions!C26)</f>
        <v>0.734336799525187</v>
      </c>
      <c r="U56" s="50" t="n">
        <f aca="false">T56*(1-Assumptions!C26)</f>
        <v>0.721118737133733</v>
      </c>
      <c r="V56" s="50" t="n">
        <f aca="false">U56*(1-Assumptions!C26)</f>
        <v>0.708138599865326</v>
      </c>
      <c r="W56" s="50" t="n">
        <f aca="false">V56*(1-Assumptions!C26)</f>
        <v>0.69539210506775</v>
      </c>
      <c r="X56" s="50" t="n">
        <f aca="false">W56*(1-Assumptions!C26)</f>
        <v>0.682875047176531</v>
      </c>
      <c r="Y56" s="50" t="n">
        <f aca="false">X56*(1-Assumptions!C26)</f>
        <v>0.670583296327353</v>
      </c>
      <c r="Z56" s="50" t="n">
        <f aca="false">Y56*(1-Assumptions!C26)</f>
        <v>0.658512796993461</v>
      </c>
    </row>
    <row r="57" customFormat="false" ht="15" hidden="false" customHeight="true" outlineLevel="0" collapsed="false">
      <c r="A57" s="45" t="s">
        <v>130</v>
      </c>
      <c r="B57" s="46" t="n">
        <f aca="false">Assumptions!C6</f>
        <v>5</v>
      </c>
      <c r="C57" s="54" t="n">
        <v>1</v>
      </c>
      <c r="D57" s="54" t="n">
        <f aca="false">C57*(1-Assumptions!C26)</f>
        <v>0.982</v>
      </c>
      <c r="E57" s="54" t="n">
        <f aca="false">D57*(1-Assumptions!C26)</f>
        <v>0.964324</v>
      </c>
      <c r="F57" s="54" t="n">
        <f aca="false">E57*(1-Assumptions!C26)</f>
        <v>0.946966168</v>
      </c>
      <c r="G57" s="50" t="n">
        <f aca="false">F57*(1-Assumptions!C26)</f>
        <v>0.929920776976</v>
      </c>
      <c r="H57" s="50" t="n">
        <f aca="false">G57*(1-Assumptions!C26)</f>
        <v>0.913182202990432</v>
      </c>
      <c r="I57" s="50" t="n">
        <f aca="false">H57*(1-Assumptions!C26)</f>
        <v>0.896744923336604</v>
      </c>
      <c r="J57" s="50" t="n">
        <f aca="false">I57*(1-Assumptions!C26)</f>
        <v>0.880603514716545</v>
      </c>
      <c r="K57" s="50" t="n">
        <f aca="false">J57*(1-Assumptions!C26)</f>
        <v>0.864752651451648</v>
      </c>
      <c r="L57" s="50" t="n">
        <f aca="false">K57*(1-Assumptions!C26)</f>
        <v>0.849187103725518</v>
      </c>
      <c r="M57" s="50" t="n">
        <f aca="false">L57*(1-Assumptions!C26)</f>
        <v>0.833901735858459</v>
      </c>
      <c r="N57" s="50" t="n">
        <f aca="false">M57*(1-Assumptions!C26)</f>
        <v>0.818891504613006</v>
      </c>
      <c r="O57" s="50" t="n">
        <f aca="false">N57*(1-Assumptions!C26)</f>
        <v>0.804151457529972</v>
      </c>
      <c r="P57" s="50" t="n">
        <f aca="false">O57*(1-Assumptions!C26)</f>
        <v>0.789676731294433</v>
      </c>
      <c r="Q57" s="50" t="n">
        <f aca="false">P57*(1-Assumptions!C26)</f>
        <v>0.775462550131133</v>
      </c>
      <c r="R57" s="50" t="n">
        <f aca="false">Q57*(1-Assumptions!C26)</f>
        <v>0.761504224228772</v>
      </c>
      <c r="S57" s="50" t="n">
        <f aca="false">R57*(1-Assumptions!C26)</f>
        <v>0.747797148192655</v>
      </c>
      <c r="T57" s="50" t="n">
        <f aca="false">S57*(1-Assumptions!C26)</f>
        <v>0.734336799525187</v>
      </c>
      <c r="U57" s="50" t="n">
        <f aca="false">T57*(1-Assumptions!C26)</f>
        <v>0.721118737133733</v>
      </c>
      <c r="V57" s="50" t="n">
        <f aca="false">U57*(1-Assumptions!C26)</f>
        <v>0.708138599865326</v>
      </c>
      <c r="W57" s="50" t="n">
        <f aca="false">V57*(1-Assumptions!C26)</f>
        <v>0.69539210506775</v>
      </c>
      <c r="X57" s="50" t="n">
        <f aca="false">W57*(1-Assumptions!C26)</f>
        <v>0.682875047176531</v>
      </c>
      <c r="Y57" s="50" t="n">
        <f aca="false">X57*(1-Assumptions!C26)</f>
        <v>0.670583296327353</v>
      </c>
      <c r="Z57" s="50" t="n">
        <f aca="false">Y57*(1-Assumptions!C26)</f>
        <v>0.658512796993461</v>
      </c>
    </row>
    <row r="58" customFormat="false" ht="15" hidden="false" customHeight="true" outlineLevel="0" collapsed="false">
      <c r="A58" s="48" t="s">
        <v>131</v>
      </c>
      <c r="B58" s="49" t="n">
        <f aca="false">Assumptions!C6</f>
        <v>5</v>
      </c>
      <c r="C58" s="54" t="n">
        <v>1</v>
      </c>
      <c r="D58" s="54" t="n">
        <f aca="false">C58*(1-Assumptions!C26)</f>
        <v>0.982</v>
      </c>
      <c r="E58" s="54" t="n">
        <f aca="false">D58*(1-Assumptions!C26)</f>
        <v>0.964324</v>
      </c>
      <c r="F58" s="50" t="n">
        <f aca="false">E58*(1-Assumptions!C26)</f>
        <v>0.946966168</v>
      </c>
      <c r="G58" s="50" t="n">
        <f aca="false">F58*(1-Assumptions!C26)</f>
        <v>0.929920776976</v>
      </c>
      <c r="H58" s="50" t="n">
        <f aca="false">G58*(1-Assumptions!C26)</f>
        <v>0.913182202990432</v>
      </c>
      <c r="I58" s="50" t="n">
        <f aca="false">H58*(1-Assumptions!C26)</f>
        <v>0.896744923336604</v>
      </c>
      <c r="J58" s="50" t="n">
        <f aca="false">I58*(1-Assumptions!C26)</f>
        <v>0.880603514716545</v>
      </c>
      <c r="K58" s="50" t="n">
        <f aca="false">J58*(1-Assumptions!C26)</f>
        <v>0.864752651451648</v>
      </c>
      <c r="L58" s="50" t="n">
        <f aca="false">K58*(1-Assumptions!C26)</f>
        <v>0.849187103725518</v>
      </c>
      <c r="M58" s="50" t="n">
        <f aca="false">L58*(1-Assumptions!C26)</f>
        <v>0.833901735858459</v>
      </c>
      <c r="N58" s="50" t="n">
        <f aca="false">M58*(1-Assumptions!C26)</f>
        <v>0.818891504613006</v>
      </c>
      <c r="O58" s="50" t="n">
        <f aca="false">N58*(1-Assumptions!C26)</f>
        <v>0.804151457529972</v>
      </c>
      <c r="P58" s="50" t="n">
        <f aca="false">O58*(1-Assumptions!C26)</f>
        <v>0.789676731294433</v>
      </c>
      <c r="Q58" s="50" t="n">
        <f aca="false">P58*(1-Assumptions!C26)</f>
        <v>0.775462550131133</v>
      </c>
      <c r="R58" s="50" t="n">
        <f aca="false">Q58*(1-Assumptions!C26)</f>
        <v>0.761504224228772</v>
      </c>
      <c r="S58" s="50" t="n">
        <f aca="false">R58*(1-Assumptions!C26)</f>
        <v>0.747797148192655</v>
      </c>
      <c r="T58" s="50" t="n">
        <f aca="false">S58*(1-Assumptions!C26)</f>
        <v>0.734336799525187</v>
      </c>
      <c r="U58" s="50" t="n">
        <f aca="false">T58*(1-Assumptions!C26)</f>
        <v>0.721118737133733</v>
      </c>
      <c r="V58" s="50" t="n">
        <f aca="false">U58*(1-Assumptions!C26)</f>
        <v>0.708138599865326</v>
      </c>
      <c r="W58" s="50" t="n">
        <f aca="false">V58*(1-Assumptions!C26)</f>
        <v>0.69539210506775</v>
      </c>
      <c r="X58" s="50" t="n">
        <f aca="false">W58*(1-Assumptions!C26)</f>
        <v>0.682875047176531</v>
      </c>
      <c r="Y58" s="50" t="n">
        <f aca="false">X58*(1-Assumptions!C26)</f>
        <v>0.670583296327353</v>
      </c>
      <c r="Z58" s="50" t="n">
        <f aca="false">Y58*(1-Assumptions!C26)</f>
        <v>0.658512796993461</v>
      </c>
    </row>
    <row r="59" customFormat="false" ht="15" hidden="false" customHeight="true" outlineLevel="0" collapsed="false">
      <c r="A59" s="45" t="s">
        <v>132</v>
      </c>
      <c r="B59" s="46" t="n">
        <f aca="false">Assumptions!C6</f>
        <v>5</v>
      </c>
      <c r="C59" s="54" t="n">
        <v>1</v>
      </c>
      <c r="D59" s="54" t="n">
        <f aca="false">C59*(1-Assumptions!C26)</f>
        <v>0.982</v>
      </c>
      <c r="E59" s="50" t="n">
        <f aca="false">D59*(1-Assumptions!C26)</f>
        <v>0.964324</v>
      </c>
      <c r="F59" s="50" t="n">
        <f aca="false">E59*(1-Assumptions!C26)</f>
        <v>0.946966168</v>
      </c>
      <c r="G59" s="50" t="n">
        <f aca="false">F59*(1-Assumptions!C26)</f>
        <v>0.929920776976</v>
      </c>
      <c r="H59" s="50" t="n">
        <f aca="false">G59*(1-Assumptions!C26)</f>
        <v>0.913182202990432</v>
      </c>
      <c r="I59" s="50" t="n">
        <f aca="false">H59*(1-Assumptions!C26)</f>
        <v>0.896744923336604</v>
      </c>
      <c r="J59" s="50" t="n">
        <f aca="false">I59*(1-Assumptions!C26)</f>
        <v>0.880603514716545</v>
      </c>
      <c r="K59" s="50" t="n">
        <f aca="false">J59*(1-Assumptions!C26)</f>
        <v>0.864752651451648</v>
      </c>
      <c r="L59" s="50" t="n">
        <f aca="false">K59*(1-Assumptions!C26)</f>
        <v>0.849187103725518</v>
      </c>
      <c r="M59" s="50" t="n">
        <f aca="false">L59*(1-Assumptions!C26)</f>
        <v>0.833901735858459</v>
      </c>
      <c r="N59" s="50" t="n">
        <f aca="false">M59*(1-Assumptions!C26)</f>
        <v>0.818891504613006</v>
      </c>
      <c r="O59" s="50" t="n">
        <f aca="false">N59*(1-Assumptions!C26)</f>
        <v>0.804151457529972</v>
      </c>
      <c r="P59" s="50" t="n">
        <f aca="false">O59*(1-Assumptions!C26)</f>
        <v>0.789676731294433</v>
      </c>
      <c r="Q59" s="50" t="n">
        <f aca="false">P59*(1-Assumptions!C26)</f>
        <v>0.775462550131133</v>
      </c>
      <c r="R59" s="50" t="n">
        <f aca="false">Q59*(1-Assumptions!C26)</f>
        <v>0.761504224228772</v>
      </c>
      <c r="S59" s="50" t="n">
        <f aca="false">R59*(1-Assumptions!C26)</f>
        <v>0.747797148192655</v>
      </c>
      <c r="T59" s="50" t="n">
        <f aca="false">S59*(1-Assumptions!C26)</f>
        <v>0.734336799525187</v>
      </c>
      <c r="U59" s="50" t="n">
        <f aca="false">T59*(1-Assumptions!C26)</f>
        <v>0.721118737133733</v>
      </c>
      <c r="V59" s="50" t="n">
        <f aca="false">U59*(1-Assumptions!C26)</f>
        <v>0.708138599865326</v>
      </c>
      <c r="W59" s="50" t="n">
        <f aca="false">V59*(1-Assumptions!C26)</f>
        <v>0.69539210506775</v>
      </c>
      <c r="X59" s="50" t="n">
        <f aca="false">W59*(1-Assumptions!C26)</f>
        <v>0.682875047176531</v>
      </c>
      <c r="Y59" s="50" t="n">
        <f aca="false">X59*(1-Assumptions!C26)</f>
        <v>0.670583296327353</v>
      </c>
      <c r="Z59" s="50" t="n">
        <f aca="false">Y59*(1-Assumptions!C26)</f>
        <v>0.658512796993461</v>
      </c>
    </row>
    <row r="60" customFormat="false" ht="15" hidden="false" customHeight="true" outlineLevel="0" collapsed="false">
      <c r="A60" s="48" t="s">
        <v>133</v>
      </c>
      <c r="B60" s="49" t="n">
        <f aca="false">Assumptions!C6</f>
        <v>5</v>
      </c>
      <c r="C60" s="54" t="n">
        <v>1</v>
      </c>
      <c r="D60" s="50" t="n">
        <f aca="false">C60*(1-Assumptions!C26)</f>
        <v>0.982</v>
      </c>
      <c r="E60" s="50" t="n">
        <f aca="false">D60*(1-Assumptions!C26)</f>
        <v>0.964324</v>
      </c>
      <c r="F60" s="50" t="n">
        <f aca="false">E60*(1-Assumptions!C26)</f>
        <v>0.946966168</v>
      </c>
      <c r="G60" s="50" t="n">
        <f aca="false">F60*(1-Assumptions!C26)</f>
        <v>0.929920776976</v>
      </c>
      <c r="H60" s="50" t="n">
        <f aca="false">G60*(1-Assumptions!C26)</f>
        <v>0.913182202990432</v>
      </c>
      <c r="I60" s="50" t="n">
        <f aca="false">H60*(1-Assumptions!C26)</f>
        <v>0.896744923336604</v>
      </c>
      <c r="J60" s="50" t="n">
        <f aca="false">I60*(1-Assumptions!C26)</f>
        <v>0.880603514716545</v>
      </c>
      <c r="K60" s="50" t="n">
        <f aca="false">J60*(1-Assumptions!C26)</f>
        <v>0.864752651451648</v>
      </c>
      <c r="L60" s="50" t="n">
        <f aca="false">K60*(1-Assumptions!C26)</f>
        <v>0.849187103725518</v>
      </c>
      <c r="M60" s="50" t="n">
        <f aca="false">L60*(1-Assumptions!C26)</f>
        <v>0.833901735858459</v>
      </c>
      <c r="N60" s="50" t="n">
        <f aca="false">M60*(1-Assumptions!C26)</f>
        <v>0.818891504613006</v>
      </c>
      <c r="O60" s="50" t="n">
        <f aca="false">N60*(1-Assumptions!C26)</f>
        <v>0.804151457529972</v>
      </c>
      <c r="P60" s="50" t="n">
        <f aca="false">O60*(1-Assumptions!C26)</f>
        <v>0.789676731294433</v>
      </c>
      <c r="Q60" s="50" t="n">
        <f aca="false">P60*(1-Assumptions!C26)</f>
        <v>0.775462550131133</v>
      </c>
      <c r="R60" s="50" t="n">
        <f aca="false">Q60*(1-Assumptions!C26)</f>
        <v>0.761504224228772</v>
      </c>
      <c r="S60" s="50" t="n">
        <f aca="false">R60*(1-Assumptions!C26)</f>
        <v>0.747797148192655</v>
      </c>
      <c r="T60" s="50" t="n">
        <f aca="false">S60*(1-Assumptions!C26)</f>
        <v>0.734336799525187</v>
      </c>
      <c r="U60" s="50" t="n">
        <f aca="false">T60*(1-Assumptions!C26)</f>
        <v>0.721118737133733</v>
      </c>
      <c r="V60" s="50" t="n">
        <f aca="false">U60*(1-Assumptions!C26)</f>
        <v>0.708138599865326</v>
      </c>
      <c r="W60" s="50" t="n">
        <f aca="false">V60*(1-Assumptions!C26)</f>
        <v>0.69539210506775</v>
      </c>
      <c r="X60" s="50" t="n">
        <f aca="false">W60*(1-Assumptions!C26)</f>
        <v>0.682875047176531</v>
      </c>
      <c r="Y60" s="50" t="n">
        <f aca="false">X60*(1-Assumptions!C26)</f>
        <v>0.670583296327353</v>
      </c>
      <c r="Z60" s="50" t="n">
        <f aca="false">Y60*(1-Assumptions!C26)</f>
        <v>0.658512796993461</v>
      </c>
    </row>
    <row r="61" customFormat="false" ht="15.75" hidden="false" customHeight="true" outlineLevel="0" collapsed="false">
      <c r="A61" s="51" t="s">
        <v>134</v>
      </c>
      <c r="B61" s="52"/>
      <c r="C61" s="53" t="n">
        <f aca="false">AVERAGE(C37:C60)</f>
        <v>1</v>
      </c>
      <c r="D61" s="53" t="n">
        <f aca="false">AVERAGE(D37:D60)</f>
        <v>0.982</v>
      </c>
      <c r="E61" s="53" t="n">
        <f aca="false">AVERAGE(E37:E60)</f>
        <v>0.964324</v>
      </c>
      <c r="F61" s="53" t="n">
        <f aca="false">AVERAGE(F37:F60)</f>
        <v>0.946966168</v>
      </c>
      <c r="G61" s="53" t="n">
        <f aca="false">AVERAGE(G37:G60)</f>
        <v>0.929920776976</v>
      </c>
      <c r="H61" s="53" t="n">
        <f aca="false">AVERAGE(H37:H60)</f>
        <v>0.913182202990432</v>
      </c>
      <c r="I61" s="53" t="n">
        <f aca="false">AVERAGE(I37:I60)</f>
        <v>0.896744923336604</v>
      </c>
      <c r="J61" s="53" t="n">
        <f aca="false">AVERAGE(J37:J60)</f>
        <v>0.880603514716545</v>
      </c>
      <c r="K61" s="53" t="n">
        <f aca="false">AVERAGE(K37:K60)</f>
        <v>0.864752651451648</v>
      </c>
      <c r="L61" s="53" t="n">
        <f aca="false">AVERAGE(L37:L60)</f>
        <v>0.849187103725518</v>
      </c>
      <c r="M61" s="53" t="n">
        <f aca="false">AVERAGE(M37:M60)</f>
        <v>0.833901735858459</v>
      </c>
      <c r="N61" s="53" t="n">
        <f aca="false">AVERAGE(N37:N60)</f>
        <v>0.818891504613006</v>
      </c>
      <c r="O61" s="53" t="n">
        <f aca="false">AVERAGE(O37:O60)</f>
        <v>0.804151457529972</v>
      </c>
      <c r="P61" s="53" t="n">
        <f aca="false">AVERAGE(P37:P60)</f>
        <v>0.789676731294433</v>
      </c>
      <c r="Q61" s="53" t="n">
        <f aca="false">AVERAGE(Q37:Q60)</f>
        <v>0.775462550131133</v>
      </c>
      <c r="R61" s="53" t="n">
        <f aca="false">AVERAGE(R37:R60)</f>
        <v>0.761504224228772</v>
      </c>
      <c r="S61" s="53" t="n">
        <f aca="false">AVERAGE(S37:S60)</f>
        <v>0.747797148192655</v>
      </c>
      <c r="T61" s="53" t="n">
        <f aca="false">AVERAGE(T37:T60)</f>
        <v>0.734336799525187</v>
      </c>
      <c r="U61" s="53" t="n">
        <f aca="false">AVERAGE(U37:U60)</f>
        <v>0.721118737133733</v>
      </c>
      <c r="V61" s="53" t="n">
        <f aca="false">AVERAGE(V37:V60)</f>
        <v>0.708138599865326</v>
      </c>
      <c r="W61" s="53" t="n">
        <f aca="false">AVERAGE(W37:W60)</f>
        <v>0.69539210506775</v>
      </c>
      <c r="X61" s="53" t="n">
        <f aca="false">AVERAGE(X37:X60)</f>
        <v>0.682875047176531</v>
      </c>
      <c r="Y61" s="53" t="n">
        <f aca="false">AVERAGE(Y37:Y60)</f>
        <v>0.670583296327353</v>
      </c>
      <c r="Z61" s="53" t="n">
        <f aca="false">AVERAGE(Z37:Z60)</f>
        <v>0.658512796993461</v>
      </c>
    </row>
    <row r="67" customFormat="false" ht="19.5" hidden="false" customHeight="true" outlineLevel="0" collapsed="false">
      <c r="A67" s="3" t="s">
        <v>136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customFormat="false" ht="18" hidden="false" customHeight="true" outlineLevel="0" collapsed="false">
      <c r="A68" s="44" t="s">
        <v>84</v>
      </c>
      <c r="B68" s="44" t="s">
        <v>85</v>
      </c>
      <c r="C68" s="44" t="s">
        <v>86</v>
      </c>
      <c r="D68" s="44" t="s">
        <v>87</v>
      </c>
      <c r="E68" s="44" t="s">
        <v>88</v>
      </c>
      <c r="F68" s="44" t="s">
        <v>89</v>
      </c>
      <c r="G68" s="44" t="s">
        <v>90</v>
      </c>
      <c r="H68" s="44" t="s">
        <v>91</v>
      </c>
      <c r="I68" s="44" t="s">
        <v>92</v>
      </c>
      <c r="J68" s="44" t="s">
        <v>93</v>
      </c>
      <c r="K68" s="44" t="s">
        <v>94</v>
      </c>
      <c r="L68" s="44" t="s">
        <v>95</v>
      </c>
      <c r="M68" s="44" t="s">
        <v>96</v>
      </c>
      <c r="N68" s="44" t="s">
        <v>97</v>
      </c>
      <c r="O68" s="44" t="s">
        <v>98</v>
      </c>
      <c r="P68" s="44" t="s">
        <v>99</v>
      </c>
      <c r="Q68" s="44" t="s">
        <v>100</v>
      </c>
      <c r="R68" s="44" t="s">
        <v>101</v>
      </c>
      <c r="S68" s="44" t="s">
        <v>102</v>
      </c>
      <c r="T68" s="44" t="s">
        <v>103</v>
      </c>
      <c r="U68" s="44" t="s">
        <v>104</v>
      </c>
      <c r="V68" s="44" t="s">
        <v>105</v>
      </c>
      <c r="W68" s="44" t="s">
        <v>106</v>
      </c>
      <c r="X68" s="44" t="s">
        <v>107</v>
      </c>
      <c r="Y68" s="44" t="s">
        <v>108</v>
      </c>
      <c r="Z68" s="44" t="s">
        <v>109</v>
      </c>
    </row>
    <row r="69" customFormat="false" ht="15" hidden="false" customHeight="true" outlineLevel="0" collapsed="false">
      <c r="A69" s="45" t="s">
        <v>110</v>
      </c>
      <c r="B69" s="46" t="n">
        <f aca="false">Assumptions!D6</f>
        <v>2</v>
      </c>
      <c r="C69" s="55" t="n">
        <v>1</v>
      </c>
      <c r="D69" s="55" t="n">
        <f aca="false">C69*(1-Assumptions!D26)</f>
        <v>0.99</v>
      </c>
      <c r="E69" s="55" t="n">
        <f aca="false">D69*(1-Assumptions!D26)</f>
        <v>0.9801</v>
      </c>
      <c r="F69" s="55" t="n">
        <f aca="false">E69*(1-Assumptions!D26)</f>
        <v>0.970299</v>
      </c>
      <c r="G69" s="55" t="n">
        <f aca="false">F69*(1-Assumptions!D26)</f>
        <v>0.96059601</v>
      </c>
      <c r="H69" s="55" t="n">
        <f aca="false">G69*(1-Assumptions!D26)</f>
        <v>0.9509900499</v>
      </c>
      <c r="I69" s="55" t="n">
        <f aca="false">H69*(1-Assumptions!D26)</f>
        <v>0.941480149401</v>
      </c>
      <c r="J69" s="55" t="n">
        <f aca="false">I69*(1-Assumptions!D26)</f>
        <v>0.93206534790699</v>
      </c>
      <c r="K69" s="55" t="n">
        <f aca="false">J69*(1-Assumptions!D26)</f>
        <v>0.92274469442792</v>
      </c>
      <c r="L69" s="55" t="n">
        <f aca="false">K69*(1-Assumptions!D26)</f>
        <v>0.913517247483641</v>
      </c>
      <c r="M69" s="55" t="n">
        <f aca="false">L69*(1-Assumptions!D26)</f>
        <v>0.904382075008804</v>
      </c>
      <c r="N69" s="55" t="n">
        <f aca="false">M69*(1-Assumptions!D26)</f>
        <v>0.895338254258716</v>
      </c>
      <c r="O69" s="55" t="n">
        <f aca="false">N69*(1-Assumptions!D26)</f>
        <v>0.886384871716129</v>
      </c>
      <c r="P69" s="55" t="n">
        <f aca="false">O69*(1-Assumptions!D26)</f>
        <v>0.877521022998968</v>
      </c>
      <c r="Q69" s="55" t="n">
        <f aca="false">P69*(1-Assumptions!D26)</f>
        <v>0.868745812768978</v>
      </c>
      <c r="R69" s="55" t="n">
        <f aca="false">Q69*(1-Assumptions!D26)</f>
        <v>0.860058354641288</v>
      </c>
      <c r="S69" s="55" t="n">
        <f aca="false">R69*(1-Assumptions!D26)</f>
        <v>0.851457771094875</v>
      </c>
      <c r="T69" s="55" t="n">
        <f aca="false">S69*(1-Assumptions!D26)</f>
        <v>0.842943193383927</v>
      </c>
      <c r="U69" s="55" t="n">
        <f aca="false">T69*(1-Assumptions!D26)</f>
        <v>0.834513761450087</v>
      </c>
      <c r="V69" s="55" t="n">
        <f aca="false">U69*(1-Assumptions!D26)</f>
        <v>0.826168623835587</v>
      </c>
      <c r="W69" s="55" t="n">
        <f aca="false">V69*(1-Assumptions!D26)</f>
        <v>0.817906937597231</v>
      </c>
      <c r="X69" s="55" t="n">
        <f aca="false">W69*(1-Assumptions!D26)</f>
        <v>0.809727868221258</v>
      </c>
      <c r="Y69" s="55" t="n">
        <f aca="false">X69*(1-Assumptions!D26)</f>
        <v>0.801630589539046</v>
      </c>
      <c r="Z69" s="55" t="n">
        <f aca="false">Y69*(1-Assumptions!D26)</f>
        <v>0.793614283643655</v>
      </c>
    </row>
    <row r="70" customFormat="false" ht="15" hidden="false" customHeight="true" outlineLevel="0" collapsed="false">
      <c r="A70" s="48" t="s">
        <v>111</v>
      </c>
      <c r="B70" s="49" t="n">
        <f aca="false">Assumptions!D6</f>
        <v>2</v>
      </c>
      <c r="C70" s="55" t="n">
        <v>1</v>
      </c>
      <c r="D70" s="55" t="n">
        <f aca="false">C70*(1-Assumptions!D26)</f>
        <v>0.99</v>
      </c>
      <c r="E70" s="55" t="n">
        <f aca="false">D70*(1-Assumptions!D26)</f>
        <v>0.9801</v>
      </c>
      <c r="F70" s="55" t="n">
        <f aca="false">E70*(1-Assumptions!D26)</f>
        <v>0.970299</v>
      </c>
      <c r="G70" s="55" t="n">
        <f aca="false">F70*(1-Assumptions!D26)</f>
        <v>0.96059601</v>
      </c>
      <c r="H70" s="55" t="n">
        <f aca="false">G70*(1-Assumptions!D26)</f>
        <v>0.9509900499</v>
      </c>
      <c r="I70" s="55" t="n">
        <f aca="false">H70*(1-Assumptions!D26)</f>
        <v>0.941480149401</v>
      </c>
      <c r="J70" s="55" t="n">
        <f aca="false">I70*(1-Assumptions!D26)</f>
        <v>0.93206534790699</v>
      </c>
      <c r="K70" s="55" t="n">
        <f aca="false">J70*(1-Assumptions!D26)</f>
        <v>0.92274469442792</v>
      </c>
      <c r="L70" s="55" t="n">
        <f aca="false">K70*(1-Assumptions!D26)</f>
        <v>0.913517247483641</v>
      </c>
      <c r="M70" s="55" t="n">
        <f aca="false">L70*(1-Assumptions!D26)</f>
        <v>0.904382075008804</v>
      </c>
      <c r="N70" s="55" t="n">
        <f aca="false">M70*(1-Assumptions!D26)</f>
        <v>0.895338254258716</v>
      </c>
      <c r="O70" s="55" t="n">
        <f aca="false">N70*(1-Assumptions!D26)</f>
        <v>0.886384871716129</v>
      </c>
      <c r="P70" s="55" t="n">
        <f aca="false">O70*(1-Assumptions!D26)</f>
        <v>0.877521022998968</v>
      </c>
      <c r="Q70" s="55" t="n">
        <f aca="false">P70*(1-Assumptions!D26)</f>
        <v>0.868745812768978</v>
      </c>
      <c r="R70" s="55" t="n">
        <f aca="false">Q70*(1-Assumptions!D26)</f>
        <v>0.860058354641288</v>
      </c>
      <c r="S70" s="55" t="n">
        <f aca="false">R70*(1-Assumptions!D26)</f>
        <v>0.851457771094875</v>
      </c>
      <c r="T70" s="55" t="n">
        <f aca="false">S70*(1-Assumptions!D26)</f>
        <v>0.842943193383927</v>
      </c>
      <c r="U70" s="55" t="n">
        <f aca="false">T70*(1-Assumptions!D26)</f>
        <v>0.834513761450087</v>
      </c>
      <c r="V70" s="55" t="n">
        <f aca="false">U70*(1-Assumptions!D26)</f>
        <v>0.826168623835587</v>
      </c>
      <c r="W70" s="55" t="n">
        <f aca="false">V70*(1-Assumptions!D26)</f>
        <v>0.817906937597231</v>
      </c>
      <c r="X70" s="55" t="n">
        <f aca="false">W70*(1-Assumptions!D26)</f>
        <v>0.809727868221258</v>
      </c>
      <c r="Y70" s="55" t="n">
        <f aca="false">X70*(1-Assumptions!D26)</f>
        <v>0.801630589539046</v>
      </c>
      <c r="Z70" s="50" t="n">
        <f aca="false">Y70*(1-Assumptions!D26)</f>
        <v>0.793614283643655</v>
      </c>
    </row>
    <row r="71" customFormat="false" ht="15" hidden="false" customHeight="true" outlineLevel="0" collapsed="false">
      <c r="A71" s="45" t="s">
        <v>112</v>
      </c>
      <c r="B71" s="46" t="n">
        <f aca="false">Assumptions!D6</f>
        <v>2</v>
      </c>
      <c r="C71" s="55" t="n">
        <v>1</v>
      </c>
      <c r="D71" s="55" t="n">
        <f aca="false">C71*(1-Assumptions!D26)</f>
        <v>0.99</v>
      </c>
      <c r="E71" s="55" t="n">
        <f aca="false">D71*(1-Assumptions!D26)</f>
        <v>0.9801</v>
      </c>
      <c r="F71" s="55" t="n">
        <f aca="false">E71*(1-Assumptions!D26)</f>
        <v>0.970299</v>
      </c>
      <c r="G71" s="55" t="n">
        <f aca="false">F71*(1-Assumptions!D26)</f>
        <v>0.96059601</v>
      </c>
      <c r="H71" s="55" t="n">
        <f aca="false">G71*(1-Assumptions!D26)</f>
        <v>0.9509900499</v>
      </c>
      <c r="I71" s="55" t="n">
        <f aca="false">H71*(1-Assumptions!D26)</f>
        <v>0.941480149401</v>
      </c>
      <c r="J71" s="55" t="n">
        <f aca="false">I71*(1-Assumptions!D26)</f>
        <v>0.93206534790699</v>
      </c>
      <c r="K71" s="55" t="n">
        <f aca="false">J71*(1-Assumptions!D26)</f>
        <v>0.92274469442792</v>
      </c>
      <c r="L71" s="55" t="n">
        <f aca="false">K71*(1-Assumptions!D26)</f>
        <v>0.913517247483641</v>
      </c>
      <c r="M71" s="55" t="n">
        <f aca="false">L71*(1-Assumptions!D26)</f>
        <v>0.904382075008804</v>
      </c>
      <c r="N71" s="55" t="n">
        <f aca="false">M71*(1-Assumptions!D26)</f>
        <v>0.895338254258716</v>
      </c>
      <c r="O71" s="55" t="n">
        <f aca="false">N71*(1-Assumptions!D26)</f>
        <v>0.886384871716129</v>
      </c>
      <c r="P71" s="55" t="n">
        <f aca="false">O71*(1-Assumptions!D26)</f>
        <v>0.877521022998968</v>
      </c>
      <c r="Q71" s="55" t="n">
        <f aca="false">P71*(1-Assumptions!D26)</f>
        <v>0.868745812768978</v>
      </c>
      <c r="R71" s="55" t="n">
        <f aca="false">Q71*(1-Assumptions!D26)</f>
        <v>0.860058354641288</v>
      </c>
      <c r="S71" s="55" t="n">
        <f aca="false">R71*(1-Assumptions!D26)</f>
        <v>0.851457771094875</v>
      </c>
      <c r="T71" s="55" t="n">
        <f aca="false">S71*(1-Assumptions!D26)</f>
        <v>0.842943193383927</v>
      </c>
      <c r="U71" s="55" t="n">
        <f aca="false">T71*(1-Assumptions!D26)</f>
        <v>0.834513761450087</v>
      </c>
      <c r="V71" s="55" t="n">
        <f aca="false">U71*(1-Assumptions!D26)</f>
        <v>0.826168623835587</v>
      </c>
      <c r="W71" s="55" t="n">
        <f aca="false">V71*(1-Assumptions!D26)</f>
        <v>0.817906937597231</v>
      </c>
      <c r="X71" s="55" t="n">
        <f aca="false">W71*(1-Assumptions!D26)</f>
        <v>0.809727868221258</v>
      </c>
      <c r="Y71" s="50" t="n">
        <f aca="false">X71*(1-Assumptions!D26)</f>
        <v>0.801630589539046</v>
      </c>
      <c r="Z71" s="50" t="n">
        <f aca="false">Y71*(1-Assumptions!D26)</f>
        <v>0.793614283643655</v>
      </c>
    </row>
    <row r="72" customFormat="false" ht="15" hidden="false" customHeight="true" outlineLevel="0" collapsed="false">
      <c r="A72" s="48" t="s">
        <v>113</v>
      </c>
      <c r="B72" s="49" t="n">
        <f aca="false">Assumptions!D6</f>
        <v>2</v>
      </c>
      <c r="C72" s="55" t="n">
        <v>1</v>
      </c>
      <c r="D72" s="55" t="n">
        <f aca="false">C72*(1-Assumptions!D26)</f>
        <v>0.99</v>
      </c>
      <c r="E72" s="55" t="n">
        <f aca="false">D72*(1-Assumptions!D26)</f>
        <v>0.9801</v>
      </c>
      <c r="F72" s="55" t="n">
        <f aca="false">E72*(1-Assumptions!D26)</f>
        <v>0.970299</v>
      </c>
      <c r="G72" s="55" t="n">
        <f aca="false">F72*(1-Assumptions!D26)</f>
        <v>0.96059601</v>
      </c>
      <c r="H72" s="55" t="n">
        <f aca="false">G72*(1-Assumptions!D26)</f>
        <v>0.9509900499</v>
      </c>
      <c r="I72" s="55" t="n">
        <f aca="false">H72*(1-Assumptions!D26)</f>
        <v>0.941480149401</v>
      </c>
      <c r="J72" s="55" t="n">
        <f aca="false">I72*(1-Assumptions!D26)</f>
        <v>0.93206534790699</v>
      </c>
      <c r="K72" s="55" t="n">
        <f aca="false">J72*(1-Assumptions!D26)</f>
        <v>0.92274469442792</v>
      </c>
      <c r="L72" s="55" t="n">
        <f aca="false">K72*(1-Assumptions!D26)</f>
        <v>0.913517247483641</v>
      </c>
      <c r="M72" s="55" t="n">
        <f aca="false">L72*(1-Assumptions!D26)</f>
        <v>0.904382075008804</v>
      </c>
      <c r="N72" s="55" t="n">
        <f aca="false">M72*(1-Assumptions!D26)</f>
        <v>0.895338254258716</v>
      </c>
      <c r="O72" s="55" t="n">
        <f aca="false">N72*(1-Assumptions!D26)</f>
        <v>0.886384871716129</v>
      </c>
      <c r="P72" s="55" t="n">
        <f aca="false">O72*(1-Assumptions!D26)</f>
        <v>0.877521022998968</v>
      </c>
      <c r="Q72" s="55" t="n">
        <f aca="false">P72*(1-Assumptions!D26)</f>
        <v>0.868745812768978</v>
      </c>
      <c r="R72" s="55" t="n">
        <f aca="false">Q72*(1-Assumptions!D26)</f>
        <v>0.860058354641288</v>
      </c>
      <c r="S72" s="55" t="n">
        <f aca="false">R72*(1-Assumptions!D26)</f>
        <v>0.851457771094875</v>
      </c>
      <c r="T72" s="55" t="n">
        <f aca="false">S72*(1-Assumptions!D26)</f>
        <v>0.842943193383927</v>
      </c>
      <c r="U72" s="55" t="n">
        <f aca="false">T72*(1-Assumptions!D26)</f>
        <v>0.834513761450087</v>
      </c>
      <c r="V72" s="55" t="n">
        <f aca="false">U72*(1-Assumptions!D26)</f>
        <v>0.826168623835587</v>
      </c>
      <c r="W72" s="55" t="n">
        <f aca="false">V72*(1-Assumptions!D26)</f>
        <v>0.817906937597231</v>
      </c>
      <c r="X72" s="50" t="n">
        <f aca="false">W72*(1-Assumptions!D26)</f>
        <v>0.809727868221258</v>
      </c>
      <c r="Y72" s="50" t="n">
        <f aca="false">X72*(1-Assumptions!D26)</f>
        <v>0.801630589539046</v>
      </c>
      <c r="Z72" s="50" t="n">
        <f aca="false">Y72*(1-Assumptions!D26)</f>
        <v>0.793614283643655</v>
      </c>
    </row>
    <row r="73" customFormat="false" ht="15" hidden="false" customHeight="true" outlineLevel="0" collapsed="false">
      <c r="A73" s="45" t="s">
        <v>114</v>
      </c>
      <c r="B73" s="46" t="n">
        <f aca="false">Assumptions!D6</f>
        <v>2</v>
      </c>
      <c r="C73" s="55" t="n">
        <v>1</v>
      </c>
      <c r="D73" s="55" t="n">
        <f aca="false">C73*(1-Assumptions!D26)</f>
        <v>0.99</v>
      </c>
      <c r="E73" s="55" t="n">
        <f aca="false">D73*(1-Assumptions!D26)</f>
        <v>0.9801</v>
      </c>
      <c r="F73" s="55" t="n">
        <f aca="false">E73*(1-Assumptions!D26)</f>
        <v>0.970299</v>
      </c>
      <c r="G73" s="55" t="n">
        <f aca="false">F73*(1-Assumptions!D26)</f>
        <v>0.96059601</v>
      </c>
      <c r="H73" s="55" t="n">
        <f aca="false">G73*(1-Assumptions!D26)</f>
        <v>0.9509900499</v>
      </c>
      <c r="I73" s="55" t="n">
        <f aca="false">H73*(1-Assumptions!D26)</f>
        <v>0.941480149401</v>
      </c>
      <c r="J73" s="55" t="n">
        <f aca="false">I73*(1-Assumptions!D26)</f>
        <v>0.93206534790699</v>
      </c>
      <c r="K73" s="55" t="n">
        <f aca="false">J73*(1-Assumptions!D26)</f>
        <v>0.92274469442792</v>
      </c>
      <c r="L73" s="55" t="n">
        <f aca="false">K73*(1-Assumptions!D26)</f>
        <v>0.913517247483641</v>
      </c>
      <c r="M73" s="55" t="n">
        <f aca="false">L73*(1-Assumptions!D26)</f>
        <v>0.904382075008804</v>
      </c>
      <c r="N73" s="55" t="n">
        <f aca="false">M73*(1-Assumptions!D26)</f>
        <v>0.895338254258716</v>
      </c>
      <c r="O73" s="55" t="n">
        <f aca="false">N73*(1-Assumptions!D26)</f>
        <v>0.886384871716129</v>
      </c>
      <c r="P73" s="55" t="n">
        <f aca="false">O73*(1-Assumptions!D26)</f>
        <v>0.877521022998968</v>
      </c>
      <c r="Q73" s="55" t="n">
        <f aca="false">P73*(1-Assumptions!D26)</f>
        <v>0.868745812768978</v>
      </c>
      <c r="R73" s="55" t="n">
        <f aca="false">Q73*(1-Assumptions!D26)</f>
        <v>0.860058354641288</v>
      </c>
      <c r="S73" s="55" t="n">
        <f aca="false">R73*(1-Assumptions!D26)</f>
        <v>0.851457771094875</v>
      </c>
      <c r="T73" s="55" t="n">
        <f aca="false">S73*(1-Assumptions!D26)</f>
        <v>0.842943193383927</v>
      </c>
      <c r="U73" s="55" t="n">
        <f aca="false">T73*(1-Assumptions!D26)</f>
        <v>0.834513761450087</v>
      </c>
      <c r="V73" s="55" t="n">
        <f aca="false">U73*(1-Assumptions!D26)</f>
        <v>0.826168623835587</v>
      </c>
      <c r="W73" s="50" t="n">
        <f aca="false">V73*(1-Assumptions!D26)</f>
        <v>0.817906937597231</v>
      </c>
      <c r="X73" s="50" t="n">
        <f aca="false">W73*(1-Assumptions!D26)</f>
        <v>0.809727868221258</v>
      </c>
      <c r="Y73" s="50" t="n">
        <f aca="false">X73*(1-Assumptions!D26)</f>
        <v>0.801630589539046</v>
      </c>
      <c r="Z73" s="50" t="n">
        <f aca="false">Y73*(1-Assumptions!D26)</f>
        <v>0.793614283643655</v>
      </c>
    </row>
    <row r="74" customFormat="false" ht="15" hidden="false" customHeight="true" outlineLevel="0" collapsed="false">
      <c r="A74" s="48" t="s">
        <v>115</v>
      </c>
      <c r="B74" s="49" t="n">
        <f aca="false">Assumptions!D6</f>
        <v>2</v>
      </c>
      <c r="C74" s="55" t="n">
        <v>1</v>
      </c>
      <c r="D74" s="55" t="n">
        <f aca="false">C74*(1-Assumptions!D26)</f>
        <v>0.99</v>
      </c>
      <c r="E74" s="55" t="n">
        <f aca="false">D74*(1-Assumptions!D26)</f>
        <v>0.9801</v>
      </c>
      <c r="F74" s="55" t="n">
        <f aca="false">E74*(1-Assumptions!D26)</f>
        <v>0.970299</v>
      </c>
      <c r="G74" s="55" t="n">
        <f aca="false">F74*(1-Assumptions!D26)</f>
        <v>0.96059601</v>
      </c>
      <c r="H74" s="55" t="n">
        <f aca="false">G74*(1-Assumptions!D26)</f>
        <v>0.9509900499</v>
      </c>
      <c r="I74" s="55" t="n">
        <f aca="false">H74*(1-Assumptions!D26)</f>
        <v>0.941480149401</v>
      </c>
      <c r="J74" s="55" t="n">
        <f aca="false">I74*(1-Assumptions!D26)</f>
        <v>0.93206534790699</v>
      </c>
      <c r="K74" s="55" t="n">
        <f aca="false">J74*(1-Assumptions!D26)</f>
        <v>0.92274469442792</v>
      </c>
      <c r="L74" s="55" t="n">
        <f aca="false">K74*(1-Assumptions!D26)</f>
        <v>0.913517247483641</v>
      </c>
      <c r="M74" s="55" t="n">
        <f aca="false">L74*(1-Assumptions!D26)</f>
        <v>0.904382075008804</v>
      </c>
      <c r="N74" s="55" t="n">
        <f aca="false">M74*(1-Assumptions!D26)</f>
        <v>0.895338254258716</v>
      </c>
      <c r="O74" s="55" t="n">
        <f aca="false">N74*(1-Assumptions!D26)</f>
        <v>0.886384871716129</v>
      </c>
      <c r="P74" s="55" t="n">
        <f aca="false">O74*(1-Assumptions!D26)</f>
        <v>0.877521022998968</v>
      </c>
      <c r="Q74" s="55" t="n">
        <f aca="false">P74*(1-Assumptions!D26)</f>
        <v>0.868745812768978</v>
      </c>
      <c r="R74" s="55" t="n">
        <f aca="false">Q74*(1-Assumptions!D26)</f>
        <v>0.860058354641288</v>
      </c>
      <c r="S74" s="55" t="n">
        <f aca="false">R74*(1-Assumptions!D26)</f>
        <v>0.851457771094875</v>
      </c>
      <c r="T74" s="55" t="n">
        <f aca="false">S74*(1-Assumptions!D26)</f>
        <v>0.842943193383927</v>
      </c>
      <c r="U74" s="55" t="n">
        <f aca="false">T74*(1-Assumptions!D26)</f>
        <v>0.834513761450087</v>
      </c>
      <c r="V74" s="50" t="n">
        <f aca="false">U74*(1-Assumptions!D26)</f>
        <v>0.826168623835587</v>
      </c>
      <c r="W74" s="50" t="n">
        <f aca="false">V74*(1-Assumptions!D26)</f>
        <v>0.817906937597231</v>
      </c>
      <c r="X74" s="50" t="n">
        <f aca="false">W74*(1-Assumptions!D26)</f>
        <v>0.809727868221258</v>
      </c>
      <c r="Y74" s="50" t="n">
        <f aca="false">X74*(1-Assumptions!D26)</f>
        <v>0.801630589539046</v>
      </c>
      <c r="Z74" s="50" t="n">
        <f aca="false">Y74*(1-Assumptions!D26)</f>
        <v>0.793614283643655</v>
      </c>
    </row>
    <row r="75" customFormat="false" ht="15" hidden="false" customHeight="true" outlineLevel="0" collapsed="false">
      <c r="A75" s="45" t="s">
        <v>116</v>
      </c>
      <c r="B75" s="46" t="n">
        <f aca="false">Assumptions!D6</f>
        <v>2</v>
      </c>
      <c r="C75" s="55" t="n">
        <v>1</v>
      </c>
      <c r="D75" s="55" t="n">
        <f aca="false">C75*(1-Assumptions!D26)</f>
        <v>0.99</v>
      </c>
      <c r="E75" s="55" t="n">
        <f aca="false">D75*(1-Assumptions!D26)</f>
        <v>0.9801</v>
      </c>
      <c r="F75" s="55" t="n">
        <f aca="false">E75*(1-Assumptions!D26)</f>
        <v>0.970299</v>
      </c>
      <c r="G75" s="55" t="n">
        <f aca="false">F75*(1-Assumptions!D26)</f>
        <v>0.96059601</v>
      </c>
      <c r="H75" s="55" t="n">
        <f aca="false">G75*(1-Assumptions!D26)</f>
        <v>0.9509900499</v>
      </c>
      <c r="I75" s="55" t="n">
        <f aca="false">H75*(1-Assumptions!D26)</f>
        <v>0.941480149401</v>
      </c>
      <c r="J75" s="55" t="n">
        <f aca="false">I75*(1-Assumptions!D26)</f>
        <v>0.93206534790699</v>
      </c>
      <c r="K75" s="55" t="n">
        <f aca="false">J75*(1-Assumptions!D26)</f>
        <v>0.92274469442792</v>
      </c>
      <c r="L75" s="55" t="n">
        <f aca="false">K75*(1-Assumptions!D26)</f>
        <v>0.913517247483641</v>
      </c>
      <c r="M75" s="55" t="n">
        <f aca="false">L75*(1-Assumptions!D26)</f>
        <v>0.904382075008804</v>
      </c>
      <c r="N75" s="55" t="n">
        <f aca="false">M75*(1-Assumptions!D26)</f>
        <v>0.895338254258716</v>
      </c>
      <c r="O75" s="55" t="n">
        <f aca="false">N75*(1-Assumptions!D26)</f>
        <v>0.886384871716129</v>
      </c>
      <c r="P75" s="55" t="n">
        <f aca="false">O75*(1-Assumptions!D26)</f>
        <v>0.877521022998968</v>
      </c>
      <c r="Q75" s="55" t="n">
        <f aca="false">P75*(1-Assumptions!D26)</f>
        <v>0.868745812768978</v>
      </c>
      <c r="R75" s="55" t="n">
        <f aca="false">Q75*(1-Assumptions!D26)</f>
        <v>0.860058354641288</v>
      </c>
      <c r="S75" s="55" t="n">
        <f aca="false">R75*(1-Assumptions!D26)</f>
        <v>0.851457771094875</v>
      </c>
      <c r="T75" s="55" t="n">
        <f aca="false">S75*(1-Assumptions!D26)</f>
        <v>0.842943193383927</v>
      </c>
      <c r="U75" s="50" t="n">
        <f aca="false">T75*(1-Assumptions!D26)</f>
        <v>0.834513761450087</v>
      </c>
      <c r="V75" s="50" t="n">
        <f aca="false">U75*(1-Assumptions!D26)</f>
        <v>0.826168623835587</v>
      </c>
      <c r="W75" s="50" t="n">
        <f aca="false">V75*(1-Assumptions!D26)</f>
        <v>0.817906937597231</v>
      </c>
      <c r="X75" s="50" t="n">
        <f aca="false">W75*(1-Assumptions!D26)</f>
        <v>0.809727868221258</v>
      </c>
      <c r="Y75" s="50" t="n">
        <f aca="false">X75*(1-Assumptions!D26)</f>
        <v>0.801630589539046</v>
      </c>
      <c r="Z75" s="50" t="n">
        <f aca="false">Y75*(1-Assumptions!D26)</f>
        <v>0.793614283643655</v>
      </c>
    </row>
    <row r="76" customFormat="false" ht="15" hidden="false" customHeight="true" outlineLevel="0" collapsed="false">
      <c r="A76" s="48" t="s">
        <v>117</v>
      </c>
      <c r="B76" s="49" t="n">
        <f aca="false">Assumptions!D6</f>
        <v>2</v>
      </c>
      <c r="C76" s="55" t="n">
        <v>1</v>
      </c>
      <c r="D76" s="55" t="n">
        <f aca="false">C76*(1-Assumptions!D26)</f>
        <v>0.99</v>
      </c>
      <c r="E76" s="55" t="n">
        <f aca="false">D76*(1-Assumptions!D26)</f>
        <v>0.9801</v>
      </c>
      <c r="F76" s="55" t="n">
        <f aca="false">E76*(1-Assumptions!D26)</f>
        <v>0.970299</v>
      </c>
      <c r="G76" s="55" t="n">
        <f aca="false">F76*(1-Assumptions!D26)</f>
        <v>0.96059601</v>
      </c>
      <c r="H76" s="55" t="n">
        <f aca="false">G76*(1-Assumptions!D26)</f>
        <v>0.9509900499</v>
      </c>
      <c r="I76" s="55" t="n">
        <f aca="false">H76*(1-Assumptions!D26)</f>
        <v>0.941480149401</v>
      </c>
      <c r="J76" s="55" t="n">
        <f aca="false">I76*(1-Assumptions!D26)</f>
        <v>0.93206534790699</v>
      </c>
      <c r="K76" s="55" t="n">
        <f aca="false">J76*(1-Assumptions!D26)</f>
        <v>0.92274469442792</v>
      </c>
      <c r="L76" s="55" t="n">
        <f aca="false">K76*(1-Assumptions!D26)</f>
        <v>0.913517247483641</v>
      </c>
      <c r="M76" s="55" t="n">
        <f aca="false">L76*(1-Assumptions!D26)</f>
        <v>0.904382075008804</v>
      </c>
      <c r="N76" s="55" t="n">
        <f aca="false">M76*(1-Assumptions!D26)</f>
        <v>0.895338254258716</v>
      </c>
      <c r="O76" s="55" t="n">
        <f aca="false">N76*(1-Assumptions!D26)</f>
        <v>0.886384871716129</v>
      </c>
      <c r="P76" s="55" t="n">
        <f aca="false">O76*(1-Assumptions!D26)</f>
        <v>0.877521022998968</v>
      </c>
      <c r="Q76" s="55" t="n">
        <f aca="false">P76*(1-Assumptions!D26)</f>
        <v>0.868745812768978</v>
      </c>
      <c r="R76" s="55" t="n">
        <f aca="false">Q76*(1-Assumptions!D26)</f>
        <v>0.860058354641288</v>
      </c>
      <c r="S76" s="55" t="n">
        <f aca="false">R76*(1-Assumptions!D26)</f>
        <v>0.851457771094875</v>
      </c>
      <c r="T76" s="50" t="n">
        <f aca="false">S76*(1-Assumptions!D26)</f>
        <v>0.842943193383927</v>
      </c>
      <c r="U76" s="50" t="n">
        <f aca="false">T76*(1-Assumptions!D26)</f>
        <v>0.834513761450087</v>
      </c>
      <c r="V76" s="50" t="n">
        <f aca="false">U76*(1-Assumptions!D26)</f>
        <v>0.826168623835587</v>
      </c>
      <c r="W76" s="50" t="n">
        <f aca="false">V76*(1-Assumptions!D26)</f>
        <v>0.817906937597231</v>
      </c>
      <c r="X76" s="50" t="n">
        <f aca="false">W76*(1-Assumptions!D26)</f>
        <v>0.809727868221258</v>
      </c>
      <c r="Y76" s="50" t="n">
        <f aca="false">X76*(1-Assumptions!D26)</f>
        <v>0.801630589539046</v>
      </c>
      <c r="Z76" s="50" t="n">
        <f aca="false">Y76*(1-Assumptions!D26)</f>
        <v>0.793614283643655</v>
      </c>
    </row>
    <row r="77" customFormat="false" ht="15" hidden="false" customHeight="true" outlineLevel="0" collapsed="false">
      <c r="A77" s="45" t="s">
        <v>118</v>
      </c>
      <c r="B77" s="46" t="n">
        <f aca="false">Assumptions!D6</f>
        <v>2</v>
      </c>
      <c r="C77" s="55" t="n">
        <v>1</v>
      </c>
      <c r="D77" s="55" t="n">
        <f aca="false">C77*(1-Assumptions!D26)</f>
        <v>0.99</v>
      </c>
      <c r="E77" s="55" t="n">
        <f aca="false">D77*(1-Assumptions!D26)</f>
        <v>0.9801</v>
      </c>
      <c r="F77" s="55" t="n">
        <f aca="false">E77*(1-Assumptions!D26)</f>
        <v>0.970299</v>
      </c>
      <c r="G77" s="55" t="n">
        <f aca="false">F77*(1-Assumptions!D26)</f>
        <v>0.96059601</v>
      </c>
      <c r="H77" s="55" t="n">
        <f aca="false">G77*(1-Assumptions!D26)</f>
        <v>0.9509900499</v>
      </c>
      <c r="I77" s="55" t="n">
        <f aca="false">H77*(1-Assumptions!D26)</f>
        <v>0.941480149401</v>
      </c>
      <c r="J77" s="55" t="n">
        <f aca="false">I77*(1-Assumptions!D26)</f>
        <v>0.93206534790699</v>
      </c>
      <c r="K77" s="55" t="n">
        <f aca="false">J77*(1-Assumptions!D26)</f>
        <v>0.92274469442792</v>
      </c>
      <c r="L77" s="55" t="n">
        <f aca="false">K77*(1-Assumptions!D26)</f>
        <v>0.913517247483641</v>
      </c>
      <c r="M77" s="55" t="n">
        <f aca="false">L77*(1-Assumptions!D26)</f>
        <v>0.904382075008804</v>
      </c>
      <c r="N77" s="55" t="n">
        <f aca="false">M77*(1-Assumptions!D26)</f>
        <v>0.895338254258716</v>
      </c>
      <c r="O77" s="55" t="n">
        <f aca="false">N77*(1-Assumptions!D26)</f>
        <v>0.886384871716129</v>
      </c>
      <c r="P77" s="55" t="n">
        <f aca="false">O77*(1-Assumptions!D26)</f>
        <v>0.877521022998968</v>
      </c>
      <c r="Q77" s="55" t="n">
        <f aca="false">P77*(1-Assumptions!D26)</f>
        <v>0.868745812768978</v>
      </c>
      <c r="R77" s="55" t="n">
        <f aca="false">Q77*(1-Assumptions!D26)</f>
        <v>0.860058354641288</v>
      </c>
      <c r="S77" s="50" t="n">
        <f aca="false">R77*(1-Assumptions!D26)</f>
        <v>0.851457771094875</v>
      </c>
      <c r="T77" s="50" t="n">
        <f aca="false">S77*(1-Assumptions!D26)</f>
        <v>0.842943193383927</v>
      </c>
      <c r="U77" s="50" t="n">
        <f aca="false">T77*(1-Assumptions!D26)</f>
        <v>0.834513761450087</v>
      </c>
      <c r="V77" s="50" t="n">
        <f aca="false">U77*(1-Assumptions!D26)</f>
        <v>0.826168623835587</v>
      </c>
      <c r="W77" s="50" t="n">
        <f aca="false">V77*(1-Assumptions!D26)</f>
        <v>0.817906937597231</v>
      </c>
      <c r="X77" s="50" t="n">
        <f aca="false">W77*(1-Assumptions!D26)</f>
        <v>0.809727868221258</v>
      </c>
      <c r="Y77" s="50" t="n">
        <f aca="false">X77*(1-Assumptions!D26)</f>
        <v>0.801630589539046</v>
      </c>
      <c r="Z77" s="50" t="n">
        <f aca="false">Y77*(1-Assumptions!D26)</f>
        <v>0.793614283643655</v>
      </c>
    </row>
    <row r="78" customFormat="false" ht="15" hidden="false" customHeight="true" outlineLevel="0" collapsed="false">
      <c r="A78" s="48" t="s">
        <v>119</v>
      </c>
      <c r="B78" s="49" t="n">
        <f aca="false">Assumptions!D6</f>
        <v>2</v>
      </c>
      <c r="C78" s="55" t="n">
        <v>1</v>
      </c>
      <c r="D78" s="55" t="n">
        <f aca="false">C78*(1-Assumptions!D26)</f>
        <v>0.99</v>
      </c>
      <c r="E78" s="55" t="n">
        <f aca="false">D78*(1-Assumptions!D26)</f>
        <v>0.9801</v>
      </c>
      <c r="F78" s="55" t="n">
        <f aca="false">E78*(1-Assumptions!D26)</f>
        <v>0.970299</v>
      </c>
      <c r="G78" s="55" t="n">
        <f aca="false">F78*(1-Assumptions!D26)</f>
        <v>0.96059601</v>
      </c>
      <c r="H78" s="55" t="n">
        <f aca="false">G78*(1-Assumptions!D26)</f>
        <v>0.9509900499</v>
      </c>
      <c r="I78" s="55" t="n">
        <f aca="false">H78*(1-Assumptions!D26)</f>
        <v>0.941480149401</v>
      </c>
      <c r="J78" s="55" t="n">
        <f aca="false">I78*(1-Assumptions!D26)</f>
        <v>0.93206534790699</v>
      </c>
      <c r="K78" s="55" t="n">
        <f aca="false">J78*(1-Assumptions!D26)</f>
        <v>0.92274469442792</v>
      </c>
      <c r="L78" s="55" t="n">
        <f aca="false">K78*(1-Assumptions!D26)</f>
        <v>0.913517247483641</v>
      </c>
      <c r="M78" s="55" t="n">
        <f aca="false">L78*(1-Assumptions!D26)</f>
        <v>0.904382075008804</v>
      </c>
      <c r="N78" s="55" t="n">
        <f aca="false">M78*(1-Assumptions!D26)</f>
        <v>0.895338254258716</v>
      </c>
      <c r="O78" s="55" t="n">
        <f aca="false">N78*(1-Assumptions!D26)</f>
        <v>0.886384871716129</v>
      </c>
      <c r="P78" s="55" t="n">
        <f aca="false">O78*(1-Assumptions!D26)</f>
        <v>0.877521022998968</v>
      </c>
      <c r="Q78" s="55" t="n">
        <f aca="false">P78*(1-Assumptions!D26)</f>
        <v>0.868745812768978</v>
      </c>
      <c r="R78" s="50" t="n">
        <f aca="false">Q78*(1-Assumptions!D26)</f>
        <v>0.860058354641288</v>
      </c>
      <c r="S78" s="50" t="n">
        <f aca="false">R78*(1-Assumptions!D26)</f>
        <v>0.851457771094875</v>
      </c>
      <c r="T78" s="50" t="n">
        <f aca="false">S78*(1-Assumptions!D26)</f>
        <v>0.842943193383927</v>
      </c>
      <c r="U78" s="50" t="n">
        <f aca="false">T78*(1-Assumptions!D26)</f>
        <v>0.834513761450087</v>
      </c>
      <c r="V78" s="50" t="n">
        <f aca="false">U78*(1-Assumptions!D26)</f>
        <v>0.826168623835587</v>
      </c>
      <c r="W78" s="50" t="n">
        <f aca="false">V78*(1-Assumptions!D26)</f>
        <v>0.817906937597231</v>
      </c>
      <c r="X78" s="50" t="n">
        <f aca="false">W78*(1-Assumptions!D26)</f>
        <v>0.809727868221258</v>
      </c>
      <c r="Y78" s="50" t="n">
        <f aca="false">X78*(1-Assumptions!D26)</f>
        <v>0.801630589539046</v>
      </c>
      <c r="Z78" s="50" t="n">
        <f aca="false">Y78*(1-Assumptions!D26)</f>
        <v>0.793614283643655</v>
      </c>
    </row>
    <row r="79" customFormat="false" ht="15" hidden="false" customHeight="true" outlineLevel="0" collapsed="false">
      <c r="A79" s="45" t="s">
        <v>120</v>
      </c>
      <c r="B79" s="46" t="n">
        <f aca="false">Assumptions!D6</f>
        <v>2</v>
      </c>
      <c r="C79" s="55" t="n">
        <v>1</v>
      </c>
      <c r="D79" s="55" t="n">
        <f aca="false">C79*(1-Assumptions!D26)</f>
        <v>0.99</v>
      </c>
      <c r="E79" s="55" t="n">
        <f aca="false">D79*(1-Assumptions!D26)</f>
        <v>0.9801</v>
      </c>
      <c r="F79" s="55" t="n">
        <f aca="false">E79*(1-Assumptions!D26)</f>
        <v>0.970299</v>
      </c>
      <c r="G79" s="55" t="n">
        <f aca="false">F79*(1-Assumptions!D26)</f>
        <v>0.96059601</v>
      </c>
      <c r="H79" s="55" t="n">
        <f aca="false">G79*(1-Assumptions!D26)</f>
        <v>0.9509900499</v>
      </c>
      <c r="I79" s="55" t="n">
        <f aca="false">H79*(1-Assumptions!D26)</f>
        <v>0.941480149401</v>
      </c>
      <c r="J79" s="55" t="n">
        <f aca="false">I79*(1-Assumptions!D26)</f>
        <v>0.93206534790699</v>
      </c>
      <c r="K79" s="55" t="n">
        <f aca="false">J79*(1-Assumptions!D26)</f>
        <v>0.92274469442792</v>
      </c>
      <c r="L79" s="55" t="n">
        <f aca="false">K79*(1-Assumptions!D26)</f>
        <v>0.913517247483641</v>
      </c>
      <c r="M79" s="55" t="n">
        <f aca="false">L79*(1-Assumptions!D26)</f>
        <v>0.904382075008804</v>
      </c>
      <c r="N79" s="55" t="n">
        <f aca="false">M79*(1-Assumptions!D26)</f>
        <v>0.895338254258716</v>
      </c>
      <c r="O79" s="55" t="n">
        <f aca="false">N79*(1-Assumptions!D26)</f>
        <v>0.886384871716129</v>
      </c>
      <c r="P79" s="55" t="n">
        <f aca="false">O79*(1-Assumptions!D26)</f>
        <v>0.877521022998968</v>
      </c>
      <c r="Q79" s="50" t="n">
        <f aca="false">P79*(1-Assumptions!D26)</f>
        <v>0.868745812768978</v>
      </c>
      <c r="R79" s="50" t="n">
        <f aca="false">Q79*(1-Assumptions!D26)</f>
        <v>0.860058354641288</v>
      </c>
      <c r="S79" s="50" t="n">
        <f aca="false">R79*(1-Assumptions!D26)</f>
        <v>0.851457771094875</v>
      </c>
      <c r="T79" s="50" t="n">
        <f aca="false">S79*(1-Assumptions!D26)</f>
        <v>0.842943193383927</v>
      </c>
      <c r="U79" s="50" t="n">
        <f aca="false">T79*(1-Assumptions!D26)</f>
        <v>0.834513761450087</v>
      </c>
      <c r="V79" s="50" t="n">
        <f aca="false">U79*(1-Assumptions!D26)</f>
        <v>0.826168623835587</v>
      </c>
      <c r="W79" s="50" t="n">
        <f aca="false">V79*(1-Assumptions!D26)</f>
        <v>0.817906937597231</v>
      </c>
      <c r="X79" s="50" t="n">
        <f aca="false">W79*(1-Assumptions!D26)</f>
        <v>0.809727868221258</v>
      </c>
      <c r="Y79" s="50" t="n">
        <f aca="false">X79*(1-Assumptions!D26)</f>
        <v>0.801630589539046</v>
      </c>
      <c r="Z79" s="50" t="n">
        <f aca="false">Y79*(1-Assumptions!D26)</f>
        <v>0.793614283643655</v>
      </c>
    </row>
    <row r="80" customFormat="false" ht="15" hidden="false" customHeight="true" outlineLevel="0" collapsed="false">
      <c r="A80" s="48" t="s">
        <v>121</v>
      </c>
      <c r="B80" s="49" t="n">
        <f aca="false">Assumptions!D6</f>
        <v>2</v>
      </c>
      <c r="C80" s="55" t="n">
        <v>1</v>
      </c>
      <c r="D80" s="55" t="n">
        <f aca="false">C80*(1-Assumptions!D26)</f>
        <v>0.99</v>
      </c>
      <c r="E80" s="55" t="n">
        <f aca="false">D80*(1-Assumptions!D26)</f>
        <v>0.9801</v>
      </c>
      <c r="F80" s="55" t="n">
        <f aca="false">E80*(1-Assumptions!D26)</f>
        <v>0.970299</v>
      </c>
      <c r="G80" s="55" t="n">
        <f aca="false">F80*(1-Assumptions!D26)</f>
        <v>0.96059601</v>
      </c>
      <c r="H80" s="55" t="n">
        <f aca="false">G80*(1-Assumptions!D26)</f>
        <v>0.9509900499</v>
      </c>
      <c r="I80" s="55" t="n">
        <f aca="false">H80*(1-Assumptions!D26)</f>
        <v>0.941480149401</v>
      </c>
      <c r="J80" s="55" t="n">
        <f aca="false">I80*(1-Assumptions!D26)</f>
        <v>0.93206534790699</v>
      </c>
      <c r="K80" s="55" t="n">
        <f aca="false">J80*(1-Assumptions!D26)</f>
        <v>0.92274469442792</v>
      </c>
      <c r="L80" s="55" t="n">
        <f aca="false">K80*(1-Assumptions!D26)</f>
        <v>0.913517247483641</v>
      </c>
      <c r="M80" s="55" t="n">
        <f aca="false">L80*(1-Assumptions!D26)</f>
        <v>0.904382075008804</v>
      </c>
      <c r="N80" s="55" t="n">
        <f aca="false">M80*(1-Assumptions!D26)</f>
        <v>0.895338254258716</v>
      </c>
      <c r="O80" s="55" t="n">
        <f aca="false">N80*(1-Assumptions!D26)</f>
        <v>0.886384871716129</v>
      </c>
      <c r="P80" s="50" t="n">
        <f aca="false">O80*(1-Assumptions!D26)</f>
        <v>0.877521022998968</v>
      </c>
      <c r="Q80" s="50" t="n">
        <f aca="false">P80*(1-Assumptions!D26)</f>
        <v>0.868745812768978</v>
      </c>
      <c r="R80" s="50" t="n">
        <f aca="false">Q80*(1-Assumptions!D26)</f>
        <v>0.860058354641288</v>
      </c>
      <c r="S80" s="50" t="n">
        <f aca="false">R80*(1-Assumptions!D26)</f>
        <v>0.851457771094875</v>
      </c>
      <c r="T80" s="50" t="n">
        <f aca="false">S80*(1-Assumptions!D26)</f>
        <v>0.842943193383927</v>
      </c>
      <c r="U80" s="50" t="n">
        <f aca="false">T80*(1-Assumptions!D26)</f>
        <v>0.834513761450087</v>
      </c>
      <c r="V80" s="50" t="n">
        <f aca="false">U80*(1-Assumptions!D26)</f>
        <v>0.826168623835587</v>
      </c>
      <c r="W80" s="50" t="n">
        <f aca="false">V80*(1-Assumptions!D26)</f>
        <v>0.817906937597231</v>
      </c>
      <c r="X80" s="50" t="n">
        <f aca="false">W80*(1-Assumptions!D26)</f>
        <v>0.809727868221258</v>
      </c>
      <c r="Y80" s="50" t="n">
        <f aca="false">X80*(1-Assumptions!D26)</f>
        <v>0.801630589539046</v>
      </c>
      <c r="Z80" s="50" t="n">
        <f aca="false">Y80*(1-Assumptions!D26)</f>
        <v>0.793614283643655</v>
      </c>
    </row>
    <row r="81" customFormat="false" ht="15" hidden="false" customHeight="true" outlineLevel="0" collapsed="false">
      <c r="A81" s="45" t="s">
        <v>122</v>
      </c>
      <c r="B81" s="46" t="n">
        <f aca="false">Assumptions!D6</f>
        <v>2</v>
      </c>
      <c r="C81" s="55" t="n">
        <v>1</v>
      </c>
      <c r="D81" s="55" t="n">
        <f aca="false">C81*(1-Assumptions!D26)</f>
        <v>0.99</v>
      </c>
      <c r="E81" s="55" t="n">
        <f aca="false">D81*(1-Assumptions!D26)</f>
        <v>0.9801</v>
      </c>
      <c r="F81" s="55" t="n">
        <f aca="false">E81*(1-Assumptions!D26)</f>
        <v>0.970299</v>
      </c>
      <c r="G81" s="55" t="n">
        <f aca="false">F81*(1-Assumptions!D26)</f>
        <v>0.96059601</v>
      </c>
      <c r="H81" s="55" t="n">
        <f aca="false">G81*(1-Assumptions!D26)</f>
        <v>0.9509900499</v>
      </c>
      <c r="I81" s="55" t="n">
        <f aca="false">H81*(1-Assumptions!D26)</f>
        <v>0.941480149401</v>
      </c>
      <c r="J81" s="55" t="n">
        <f aca="false">I81*(1-Assumptions!D26)</f>
        <v>0.93206534790699</v>
      </c>
      <c r="K81" s="55" t="n">
        <f aca="false">J81*(1-Assumptions!D26)</f>
        <v>0.92274469442792</v>
      </c>
      <c r="L81" s="55" t="n">
        <f aca="false">K81*(1-Assumptions!D26)</f>
        <v>0.913517247483641</v>
      </c>
      <c r="M81" s="55" t="n">
        <f aca="false">L81*(1-Assumptions!D26)</f>
        <v>0.904382075008804</v>
      </c>
      <c r="N81" s="55" t="n">
        <f aca="false">M81*(1-Assumptions!D26)</f>
        <v>0.895338254258716</v>
      </c>
      <c r="O81" s="50" t="n">
        <f aca="false">N81*(1-Assumptions!D26)</f>
        <v>0.886384871716129</v>
      </c>
      <c r="P81" s="50" t="n">
        <f aca="false">O81*(1-Assumptions!D26)</f>
        <v>0.877521022998968</v>
      </c>
      <c r="Q81" s="50" t="n">
        <f aca="false">P81*(1-Assumptions!D26)</f>
        <v>0.868745812768978</v>
      </c>
      <c r="R81" s="50" t="n">
        <f aca="false">Q81*(1-Assumptions!D26)</f>
        <v>0.860058354641288</v>
      </c>
      <c r="S81" s="50" t="n">
        <f aca="false">R81*(1-Assumptions!D26)</f>
        <v>0.851457771094875</v>
      </c>
      <c r="T81" s="50" t="n">
        <f aca="false">S81*(1-Assumptions!D26)</f>
        <v>0.842943193383927</v>
      </c>
      <c r="U81" s="50" t="n">
        <f aca="false">T81*(1-Assumptions!D26)</f>
        <v>0.834513761450087</v>
      </c>
      <c r="V81" s="50" t="n">
        <f aca="false">U81*(1-Assumptions!D26)</f>
        <v>0.826168623835587</v>
      </c>
      <c r="W81" s="50" t="n">
        <f aca="false">V81*(1-Assumptions!D26)</f>
        <v>0.817906937597231</v>
      </c>
      <c r="X81" s="50" t="n">
        <f aca="false">W81*(1-Assumptions!D26)</f>
        <v>0.809727868221258</v>
      </c>
      <c r="Y81" s="50" t="n">
        <f aca="false">X81*(1-Assumptions!D26)</f>
        <v>0.801630589539046</v>
      </c>
      <c r="Z81" s="50" t="n">
        <f aca="false">Y81*(1-Assumptions!D26)</f>
        <v>0.793614283643655</v>
      </c>
    </row>
    <row r="82" customFormat="false" ht="15" hidden="false" customHeight="true" outlineLevel="0" collapsed="false">
      <c r="A82" s="48" t="s">
        <v>123</v>
      </c>
      <c r="B82" s="49" t="n">
        <f aca="false">Assumptions!D6</f>
        <v>2</v>
      </c>
      <c r="C82" s="55" t="n">
        <v>1</v>
      </c>
      <c r="D82" s="55" t="n">
        <f aca="false">C82*(1-Assumptions!D26)</f>
        <v>0.99</v>
      </c>
      <c r="E82" s="55" t="n">
        <f aca="false">D82*(1-Assumptions!D26)</f>
        <v>0.9801</v>
      </c>
      <c r="F82" s="55" t="n">
        <f aca="false">E82*(1-Assumptions!D26)</f>
        <v>0.970299</v>
      </c>
      <c r="G82" s="55" t="n">
        <f aca="false">F82*(1-Assumptions!D26)</f>
        <v>0.96059601</v>
      </c>
      <c r="H82" s="55" t="n">
        <f aca="false">G82*(1-Assumptions!D26)</f>
        <v>0.9509900499</v>
      </c>
      <c r="I82" s="55" t="n">
        <f aca="false">H82*(1-Assumptions!D26)</f>
        <v>0.941480149401</v>
      </c>
      <c r="J82" s="55" t="n">
        <f aca="false">I82*(1-Assumptions!D26)</f>
        <v>0.93206534790699</v>
      </c>
      <c r="K82" s="55" t="n">
        <f aca="false">J82*(1-Assumptions!D26)</f>
        <v>0.92274469442792</v>
      </c>
      <c r="L82" s="55" t="n">
        <f aca="false">K82*(1-Assumptions!D26)</f>
        <v>0.913517247483641</v>
      </c>
      <c r="M82" s="55" t="n">
        <f aca="false">L82*(1-Assumptions!D26)</f>
        <v>0.904382075008804</v>
      </c>
      <c r="N82" s="50" t="n">
        <f aca="false">M82*(1-Assumptions!D26)</f>
        <v>0.895338254258716</v>
      </c>
      <c r="O82" s="50" t="n">
        <f aca="false">N82*(1-Assumptions!D26)</f>
        <v>0.886384871716129</v>
      </c>
      <c r="P82" s="50" t="n">
        <f aca="false">O82*(1-Assumptions!D26)</f>
        <v>0.877521022998968</v>
      </c>
      <c r="Q82" s="50" t="n">
        <f aca="false">P82*(1-Assumptions!D26)</f>
        <v>0.868745812768978</v>
      </c>
      <c r="R82" s="50" t="n">
        <f aca="false">Q82*(1-Assumptions!D26)</f>
        <v>0.860058354641288</v>
      </c>
      <c r="S82" s="50" t="n">
        <f aca="false">R82*(1-Assumptions!D26)</f>
        <v>0.851457771094875</v>
      </c>
      <c r="T82" s="50" t="n">
        <f aca="false">S82*(1-Assumptions!D26)</f>
        <v>0.842943193383927</v>
      </c>
      <c r="U82" s="50" t="n">
        <f aca="false">T82*(1-Assumptions!D26)</f>
        <v>0.834513761450087</v>
      </c>
      <c r="V82" s="50" t="n">
        <f aca="false">U82*(1-Assumptions!D26)</f>
        <v>0.826168623835587</v>
      </c>
      <c r="W82" s="50" t="n">
        <f aca="false">V82*(1-Assumptions!D26)</f>
        <v>0.817906937597231</v>
      </c>
      <c r="X82" s="50" t="n">
        <f aca="false">W82*(1-Assumptions!D26)</f>
        <v>0.809727868221258</v>
      </c>
      <c r="Y82" s="50" t="n">
        <f aca="false">X82*(1-Assumptions!D26)</f>
        <v>0.801630589539046</v>
      </c>
      <c r="Z82" s="50" t="n">
        <f aca="false">Y82*(1-Assumptions!D26)</f>
        <v>0.793614283643655</v>
      </c>
    </row>
    <row r="83" customFormat="false" ht="15" hidden="false" customHeight="true" outlineLevel="0" collapsed="false">
      <c r="A83" s="45" t="s">
        <v>124</v>
      </c>
      <c r="B83" s="46" t="n">
        <f aca="false">Assumptions!D6</f>
        <v>2</v>
      </c>
      <c r="C83" s="55" t="n">
        <v>1</v>
      </c>
      <c r="D83" s="55" t="n">
        <f aca="false">C83*(1-Assumptions!D26)</f>
        <v>0.99</v>
      </c>
      <c r="E83" s="55" t="n">
        <f aca="false">D83*(1-Assumptions!D26)</f>
        <v>0.9801</v>
      </c>
      <c r="F83" s="55" t="n">
        <f aca="false">E83*(1-Assumptions!D26)</f>
        <v>0.970299</v>
      </c>
      <c r="G83" s="55" t="n">
        <f aca="false">F83*(1-Assumptions!D26)</f>
        <v>0.96059601</v>
      </c>
      <c r="H83" s="55" t="n">
        <f aca="false">G83*(1-Assumptions!D26)</f>
        <v>0.9509900499</v>
      </c>
      <c r="I83" s="55" t="n">
        <f aca="false">H83*(1-Assumptions!D26)</f>
        <v>0.941480149401</v>
      </c>
      <c r="J83" s="55" t="n">
        <f aca="false">I83*(1-Assumptions!D26)</f>
        <v>0.93206534790699</v>
      </c>
      <c r="K83" s="55" t="n">
        <f aca="false">J83*(1-Assumptions!D26)</f>
        <v>0.92274469442792</v>
      </c>
      <c r="L83" s="55" t="n">
        <f aca="false">K83*(1-Assumptions!D26)</f>
        <v>0.913517247483641</v>
      </c>
      <c r="M83" s="50" t="n">
        <f aca="false">L83*(1-Assumptions!D26)</f>
        <v>0.904382075008804</v>
      </c>
      <c r="N83" s="50" t="n">
        <f aca="false">M83*(1-Assumptions!D26)</f>
        <v>0.895338254258716</v>
      </c>
      <c r="O83" s="50" t="n">
        <f aca="false">N83*(1-Assumptions!D26)</f>
        <v>0.886384871716129</v>
      </c>
      <c r="P83" s="50" t="n">
        <f aca="false">O83*(1-Assumptions!D26)</f>
        <v>0.877521022998968</v>
      </c>
      <c r="Q83" s="50" t="n">
        <f aca="false">P83*(1-Assumptions!D26)</f>
        <v>0.868745812768978</v>
      </c>
      <c r="R83" s="50" t="n">
        <f aca="false">Q83*(1-Assumptions!D26)</f>
        <v>0.860058354641288</v>
      </c>
      <c r="S83" s="50" t="n">
        <f aca="false">R83*(1-Assumptions!D26)</f>
        <v>0.851457771094875</v>
      </c>
      <c r="T83" s="50" t="n">
        <f aca="false">S83*(1-Assumptions!D26)</f>
        <v>0.842943193383927</v>
      </c>
      <c r="U83" s="50" t="n">
        <f aca="false">T83*(1-Assumptions!D26)</f>
        <v>0.834513761450087</v>
      </c>
      <c r="V83" s="50" t="n">
        <f aca="false">U83*(1-Assumptions!D26)</f>
        <v>0.826168623835587</v>
      </c>
      <c r="W83" s="50" t="n">
        <f aca="false">V83*(1-Assumptions!D26)</f>
        <v>0.817906937597231</v>
      </c>
      <c r="X83" s="50" t="n">
        <f aca="false">W83*(1-Assumptions!D26)</f>
        <v>0.809727868221258</v>
      </c>
      <c r="Y83" s="50" t="n">
        <f aca="false">X83*(1-Assumptions!D26)</f>
        <v>0.801630589539046</v>
      </c>
      <c r="Z83" s="50" t="n">
        <f aca="false">Y83*(1-Assumptions!D26)</f>
        <v>0.793614283643655</v>
      </c>
    </row>
    <row r="84" customFormat="false" ht="15" hidden="false" customHeight="true" outlineLevel="0" collapsed="false">
      <c r="A84" s="48" t="s">
        <v>125</v>
      </c>
      <c r="B84" s="49" t="n">
        <f aca="false">Assumptions!D6</f>
        <v>2</v>
      </c>
      <c r="C84" s="55" t="n">
        <v>1</v>
      </c>
      <c r="D84" s="55" t="n">
        <f aca="false">C84*(1-Assumptions!D26)</f>
        <v>0.99</v>
      </c>
      <c r="E84" s="55" t="n">
        <f aca="false">D84*(1-Assumptions!D26)</f>
        <v>0.9801</v>
      </c>
      <c r="F84" s="55" t="n">
        <f aca="false">E84*(1-Assumptions!D26)</f>
        <v>0.970299</v>
      </c>
      <c r="G84" s="55" t="n">
        <f aca="false">F84*(1-Assumptions!D26)</f>
        <v>0.96059601</v>
      </c>
      <c r="H84" s="55" t="n">
        <f aca="false">G84*(1-Assumptions!D26)</f>
        <v>0.9509900499</v>
      </c>
      <c r="I84" s="55" t="n">
        <f aca="false">H84*(1-Assumptions!D26)</f>
        <v>0.941480149401</v>
      </c>
      <c r="J84" s="55" t="n">
        <f aca="false">I84*(1-Assumptions!D26)</f>
        <v>0.93206534790699</v>
      </c>
      <c r="K84" s="55" t="n">
        <f aca="false">J84*(1-Assumptions!D26)</f>
        <v>0.92274469442792</v>
      </c>
      <c r="L84" s="50" t="n">
        <f aca="false">K84*(1-Assumptions!D26)</f>
        <v>0.913517247483641</v>
      </c>
      <c r="M84" s="50" t="n">
        <f aca="false">L84*(1-Assumptions!D26)</f>
        <v>0.904382075008804</v>
      </c>
      <c r="N84" s="50" t="n">
        <f aca="false">M84*(1-Assumptions!D26)</f>
        <v>0.895338254258716</v>
      </c>
      <c r="O84" s="50" t="n">
        <f aca="false">N84*(1-Assumptions!D26)</f>
        <v>0.886384871716129</v>
      </c>
      <c r="P84" s="50" t="n">
        <f aca="false">O84*(1-Assumptions!D26)</f>
        <v>0.877521022998968</v>
      </c>
      <c r="Q84" s="50" t="n">
        <f aca="false">P84*(1-Assumptions!D26)</f>
        <v>0.868745812768978</v>
      </c>
      <c r="R84" s="50" t="n">
        <f aca="false">Q84*(1-Assumptions!D26)</f>
        <v>0.860058354641288</v>
      </c>
      <c r="S84" s="50" t="n">
        <f aca="false">R84*(1-Assumptions!D26)</f>
        <v>0.851457771094875</v>
      </c>
      <c r="T84" s="50" t="n">
        <f aca="false">S84*(1-Assumptions!D26)</f>
        <v>0.842943193383927</v>
      </c>
      <c r="U84" s="50" t="n">
        <f aca="false">T84*(1-Assumptions!D26)</f>
        <v>0.834513761450087</v>
      </c>
      <c r="V84" s="50" t="n">
        <f aca="false">U84*(1-Assumptions!D26)</f>
        <v>0.826168623835587</v>
      </c>
      <c r="W84" s="50" t="n">
        <f aca="false">V84*(1-Assumptions!D26)</f>
        <v>0.817906937597231</v>
      </c>
      <c r="X84" s="50" t="n">
        <f aca="false">W84*(1-Assumptions!D26)</f>
        <v>0.809727868221258</v>
      </c>
      <c r="Y84" s="50" t="n">
        <f aca="false">X84*(1-Assumptions!D26)</f>
        <v>0.801630589539046</v>
      </c>
      <c r="Z84" s="50" t="n">
        <f aca="false">Y84*(1-Assumptions!D26)</f>
        <v>0.793614283643655</v>
      </c>
    </row>
    <row r="85" customFormat="false" ht="15" hidden="false" customHeight="true" outlineLevel="0" collapsed="false">
      <c r="A85" s="45" t="s">
        <v>126</v>
      </c>
      <c r="B85" s="46" t="n">
        <f aca="false">Assumptions!D6</f>
        <v>2</v>
      </c>
      <c r="C85" s="55" t="n">
        <v>1</v>
      </c>
      <c r="D85" s="55" t="n">
        <f aca="false">C85*(1-Assumptions!D26)</f>
        <v>0.99</v>
      </c>
      <c r="E85" s="55" t="n">
        <f aca="false">D85*(1-Assumptions!D26)</f>
        <v>0.9801</v>
      </c>
      <c r="F85" s="55" t="n">
        <f aca="false">E85*(1-Assumptions!D26)</f>
        <v>0.970299</v>
      </c>
      <c r="G85" s="55" t="n">
        <f aca="false">F85*(1-Assumptions!D26)</f>
        <v>0.96059601</v>
      </c>
      <c r="H85" s="55" t="n">
        <f aca="false">G85*(1-Assumptions!D26)</f>
        <v>0.9509900499</v>
      </c>
      <c r="I85" s="55" t="n">
        <f aca="false">H85*(1-Assumptions!D26)</f>
        <v>0.941480149401</v>
      </c>
      <c r="J85" s="55" t="n">
        <f aca="false">I85*(1-Assumptions!D26)</f>
        <v>0.93206534790699</v>
      </c>
      <c r="K85" s="50" t="n">
        <f aca="false">J85*(1-Assumptions!D26)</f>
        <v>0.92274469442792</v>
      </c>
      <c r="L85" s="50" t="n">
        <f aca="false">K85*(1-Assumptions!D26)</f>
        <v>0.913517247483641</v>
      </c>
      <c r="M85" s="50" t="n">
        <f aca="false">L85*(1-Assumptions!D26)</f>
        <v>0.904382075008804</v>
      </c>
      <c r="N85" s="50" t="n">
        <f aca="false">M85*(1-Assumptions!D26)</f>
        <v>0.895338254258716</v>
      </c>
      <c r="O85" s="50" t="n">
        <f aca="false">N85*(1-Assumptions!D26)</f>
        <v>0.886384871716129</v>
      </c>
      <c r="P85" s="50" t="n">
        <f aca="false">O85*(1-Assumptions!D26)</f>
        <v>0.877521022998968</v>
      </c>
      <c r="Q85" s="50" t="n">
        <f aca="false">P85*(1-Assumptions!D26)</f>
        <v>0.868745812768978</v>
      </c>
      <c r="R85" s="50" t="n">
        <f aca="false">Q85*(1-Assumptions!D26)</f>
        <v>0.860058354641288</v>
      </c>
      <c r="S85" s="50" t="n">
        <f aca="false">R85*(1-Assumptions!D26)</f>
        <v>0.851457771094875</v>
      </c>
      <c r="T85" s="50" t="n">
        <f aca="false">S85*(1-Assumptions!D26)</f>
        <v>0.842943193383927</v>
      </c>
      <c r="U85" s="50" t="n">
        <f aca="false">T85*(1-Assumptions!D26)</f>
        <v>0.834513761450087</v>
      </c>
      <c r="V85" s="50" t="n">
        <f aca="false">U85*(1-Assumptions!D26)</f>
        <v>0.826168623835587</v>
      </c>
      <c r="W85" s="50" t="n">
        <f aca="false">V85*(1-Assumptions!D26)</f>
        <v>0.817906937597231</v>
      </c>
      <c r="X85" s="50" t="n">
        <f aca="false">W85*(1-Assumptions!D26)</f>
        <v>0.809727868221258</v>
      </c>
      <c r="Y85" s="50" t="n">
        <f aca="false">X85*(1-Assumptions!D26)</f>
        <v>0.801630589539046</v>
      </c>
      <c r="Z85" s="50" t="n">
        <f aca="false">Y85*(1-Assumptions!D26)</f>
        <v>0.793614283643655</v>
      </c>
    </row>
    <row r="86" customFormat="false" ht="15" hidden="false" customHeight="true" outlineLevel="0" collapsed="false">
      <c r="A86" s="48" t="s">
        <v>127</v>
      </c>
      <c r="B86" s="49" t="n">
        <f aca="false">Assumptions!D6</f>
        <v>2</v>
      </c>
      <c r="C86" s="55" t="n">
        <v>1</v>
      </c>
      <c r="D86" s="55" t="n">
        <f aca="false">C86*(1-Assumptions!D26)</f>
        <v>0.99</v>
      </c>
      <c r="E86" s="55" t="n">
        <f aca="false">D86*(1-Assumptions!D26)</f>
        <v>0.9801</v>
      </c>
      <c r="F86" s="55" t="n">
        <f aca="false">E86*(1-Assumptions!D26)</f>
        <v>0.970299</v>
      </c>
      <c r="G86" s="55" t="n">
        <f aca="false">F86*(1-Assumptions!D26)</f>
        <v>0.96059601</v>
      </c>
      <c r="H86" s="55" t="n">
        <f aca="false">G86*(1-Assumptions!D26)</f>
        <v>0.9509900499</v>
      </c>
      <c r="I86" s="55" t="n">
        <f aca="false">H86*(1-Assumptions!D26)</f>
        <v>0.941480149401</v>
      </c>
      <c r="J86" s="50" t="n">
        <f aca="false">I86*(1-Assumptions!D26)</f>
        <v>0.93206534790699</v>
      </c>
      <c r="K86" s="50" t="n">
        <f aca="false">J86*(1-Assumptions!D26)</f>
        <v>0.92274469442792</v>
      </c>
      <c r="L86" s="50" t="n">
        <f aca="false">K86*(1-Assumptions!D26)</f>
        <v>0.913517247483641</v>
      </c>
      <c r="M86" s="50" t="n">
        <f aca="false">L86*(1-Assumptions!D26)</f>
        <v>0.904382075008804</v>
      </c>
      <c r="N86" s="50" t="n">
        <f aca="false">M86*(1-Assumptions!D26)</f>
        <v>0.895338254258716</v>
      </c>
      <c r="O86" s="50" t="n">
        <f aca="false">N86*(1-Assumptions!D26)</f>
        <v>0.886384871716129</v>
      </c>
      <c r="P86" s="50" t="n">
        <f aca="false">O86*(1-Assumptions!D26)</f>
        <v>0.877521022998968</v>
      </c>
      <c r="Q86" s="50" t="n">
        <f aca="false">P86*(1-Assumptions!D26)</f>
        <v>0.868745812768978</v>
      </c>
      <c r="R86" s="50" t="n">
        <f aca="false">Q86*(1-Assumptions!D26)</f>
        <v>0.860058354641288</v>
      </c>
      <c r="S86" s="50" t="n">
        <f aca="false">R86*(1-Assumptions!D26)</f>
        <v>0.851457771094875</v>
      </c>
      <c r="T86" s="50" t="n">
        <f aca="false">S86*(1-Assumptions!D26)</f>
        <v>0.842943193383927</v>
      </c>
      <c r="U86" s="50" t="n">
        <f aca="false">T86*(1-Assumptions!D26)</f>
        <v>0.834513761450087</v>
      </c>
      <c r="V86" s="50" t="n">
        <f aca="false">U86*(1-Assumptions!D26)</f>
        <v>0.826168623835587</v>
      </c>
      <c r="W86" s="50" t="n">
        <f aca="false">V86*(1-Assumptions!D26)</f>
        <v>0.817906937597231</v>
      </c>
      <c r="X86" s="50" t="n">
        <f aca="false">W86*(1-Assumptions!D26)</f>
        <v>0.809727868221258</v>
      </c>
      <c r="Y86" s="50" t="n">
        <f aca="false">X86*(1-Assumptions!D26)</f>
        <v>0.801630589539046</v>
      </c>
      <c r="Z86" s="50" t="n">
        <f aca="false">Y86*(1-Assumptions!D26)</f>
        <v>0.793614283643655</v>
      </c>
    </row>
    <row r="87" customFormat="false" ht="15" hidden="false" customHeight="true" outlineLevel="0" collapsed="false">
      <c r="A87" s="45" t="s">
        <v>128</v>
      </c>
      <c r="B87" s="46" t="n">
        <f aca="false">Assumptions!D6</f>
        <v>2</v>
      </c>
      <c r="C87" s="55" t="n">
        <v>1</v>
      </c>
      <c r="D87" s="55" t="n">
        <f aca="false">C87*(1-Assumptions!D26)</f>
        <v>0.99</v>
      </c>
      <c r="E87" s="55" t="n">
        <f aca="false">D87*(1-Assumptions!D26)</f>
        <v>0.9801</v>
      </c>
      <c r="F87" s="55" t="n">
        <f aca="false">E87*(1-Assumptions!D26)</f>
        <v>0.970299</v>
      </c>
      <c r="G87" s="55" t="n">
        <f aca="false">F87*(1-Assumptions!D26)</f>
        <v>0.96059601</v>
      </c>
      <c r="H87" s="55" t="n">
        <f aca="false">G87*(1-Assumptions!D26)</f>
        <v>0.9509900499</v>
      </c>
      <c r="I87" s="50" t="n">
        <f aca="false">H87*(1-Assumptions!D26)</f>
        <v>0.941480149401</v>
      </c>
      <c r="J87" s="50" t="n">
        <f aca="false">I87*(1-Assumptions!D26)</f>
        <v>0.93206534790699</v>
      </c>
      <c r="K87" s="50" t="n">
        <f aca="false">J87*(1-Assumptions!D26)</f>
        <v>0.92274469442792</v>
      </c>
      <c r="L87" s="50" t="n">
        <f aca="false">K87*(1-Assumptions!D26)</f>
        <v>0.913517247483641</v>
      </c>
      <c r="M87" s="50" t="n">
        <f aca="false">L87*(1-Assumptions!D26)</f>
        <v>0.904382075008804</v>
      </c>
      <c r="N87" s="50" t="n">
        <f aca="false">M87*(1-Assumptions!D26)</f>
        <v>0.895338254258716</v>
      </c>
      <c r="O87" s="50" t="n">
        <f aca="false">N87*(1-Assumptions!D26)</f>
        <v>0.886384871716129</v>
      </c>
      <c r="P87" s="50" t="n">
        <f aca="false">O87*(1-Assumptions!D26)</f>
        <v>0.877521022998968</v>
      </c>
      <c r="Q87" s="50" t="n">
        <f aca="false">P87*(1-Assumptions!D26)</f>
        <v>0.868745812768978</v>
      </c>
      <c r="R87" s="50" t="n">
        <f aca="false">Q87*(1-Assumptions!D26)</f>
        <v>0.860058354641288</v>
      </c>
      <c r="S87" s="50" t="n">
        <f aca="false">R87*(1-Assumptions!D26)</f>
        <v>0.851457771094875</v>
      </c>
      <c r="T87" s="50" t="n">
        <f aca="false">S87*(1-Assumptions!D26)</f>
        <v>0.842943193383927</v>
      </c>
      <c r="U87" s="50" t="n">
        <f aca="false">T87*(1-Assumptions!D26)</f>
        <v>0.834513761450087</v>
      </c>
      <c r="V87" s="50" t="n">
        <f aca="false">U87*(1-Assumptions!D26)</f>
        <v>0.826168623835587</v>
      </c>
      <c r="W87" s="50" t="n">
        <f aca="false">V87*(1-Assumptions!D26)</f>
        <v>0.817906937597231</v>
      </c>
      <c r="X87" s="50" t="n">
        <f aca="false">W87*(1-Assumptions!D26)</f>
        <v>0.809727868221258</v>
      </c>
      <c r="Y87" s="50" t="n">
        <f aca="false">X87*(1-Assumptions!D26)</f>
        <v>0.801630589539046</v>
      </c>
      <c r="Z87" s="50" t="n">
        <f aca="false">Y87*(1-Assumptions!D26)</f>
        <v>0.793614283643655</v>
      </c>
    </row>
    <row r="88" customFormat="false" ht="15" hidden="false" customHeight="true" outlineLevel="0" collapsed="false">
      <c r="A88" s="48" t="s">
        <v>129</v>
      </c>
      <c r="B88" s="49" t="n">
        <f aca="false">Assumptions!D6</f>
        <v>2</v>
      </c>
      <c r="C88" s="55" t="n">
        <v>1</v>
      </c>
      <c r="D88" s="55" t="n">
        <f aca="false">C88*(1-Assumptions!D26)</f>
        <v>0.99</v>
      </c>
      <c r="E88" s="55" t="n">
        <f aca="false">D88*(1-Assumptions!D26)</f>
        <v>0.9801</v>
      </c>
      <c r="F88" s="55" t="n">
        <f aca="false">E88*(1-Assumptions!D26)</f>
        <v>0.970299</v>
      </c>
      <c r="G88" s="55" t="n">
        <f aca="false">F88*(1-Assumptions!D26)</f>
        <v>0.96059601</v>
      </c>
      <c r="H88" s="50" t="n">
        <f aca="false">G88*(1-Assumptions!D26)</f>
        <v>0.9509900499</v>
      </c>
      <c r="I88" s="50" t="n">
        <f aca="false">H88*(1-Assumptions!D26)</f>
        <v>0.941480149401</v>
      </c>
      <c r="J88" s="50" t="n">
        <f aca="false">I88*(1-Assumptions!D26)</f>
        <v>0.93206534790699</v>
      </c>
      <c r="K88" s="50" t="n">
        <f aca="false">J88*(1-Assumptions!D26)</f>
        <v>0.92274469442792</v>
      </c>
      <c r="L88" s="50" t="n">
        <f aca="false">K88*(1-Assumptions!D26)</f>
        <v>0.913517247483641</v>
      </c>
      <c r="M88" s="50" t="n">
        <f aca="false">L88*(1-Assumptions!D26)</f>
        <v>0.904382075008804</v>
      </c>
      <c r="N88" s="50" t="n">
        <f aca="false">M88*(1-Assumptions!D26)</f>
        <v>0.895338254258716</v>
      </c>
      <c r="O88" s="50" t="n">
        <f aca="false">N88*(1-Assumptions!D26)</f>
        <v>0.886384871716129</v>
      </c>
      <c r="P88" s="50" t="n">
        <f aca="false">O88*(1-Assumptions!D26)</f>
        <v>0.877521022998968</v>
      </c>
      <c r="Q88" s="50" t="n">
        <f aca="false">P88*(1-Assumptions!D26)</f>
        <v>0.868745812768978</v>
      </c>
      <c r="R88" s="50" t="n">
        <f aca="false">Q88*(1-Assumptions!D26)</f>
        <v>0.860058354641288</v>
      </c>
      <c r="S88" s="50" t="n">
        <f aca="false">R88*(1-Assumptions!D26)</f>
        <v>0.851457771094875</v>
      </c>
      <c r="T88" s="50" t="n">
        <f aca="false">S88*(1-Assumptions!D26)</f>
        <v>0.842943193383927</v>
      </c>
      <c r="U88" s="50" t="n">
        <f aca="false">T88*(1-Assumptions!D26)</f>
        <v>0.834513761450087</v>
      </c>
      <c r="V88" s="50" t="n">
        <f aca="false">U88*(1-Assumptions!D26)</f>
        <v>0.826168623835587</v>
      </c>
      <c r="W88" s="50" t="n">
        <f aca="false">V88*(1-Assumptions!D26)</f>
        <v>0.817906937597231</v>
      </c>
      <c r="X88" s="50" t="n">
        <f aca="false">W88*(1-Assumptions!D26)</f>
        <v>0.809727868221258</v>
      </c>
      <c r="Y88" s="50" t="n">
        <f aca="false">X88*(1-Assumptions!D26)</f>
        <v>0.801630589539046</v>
      </c>
      <c r="Z88" s="50" t="n">
        <f aca="false">Y88*(1-Assumptions!D26)</f>
        <v>0.793614283643655</v>
      </c>
    </row>
    <row r="89" customFormat="false" ht="15" hidden="false" customHeight="true" outlineLevel="0" collapsed="false">
      <c r="A89" s="45" t="s">
        <v>130</v>
      </c>
      <c r="B89" s="46" t="n">
        <f aca="false">Assumptions!D6</f>
        <v>2</v>
      </c>
      <c r="C89" s="55" t="n">
        <v>1</v>
      </c>
      <c r="D89" s="55" t="n">
        <f aca="false">C89*(1-Assumptions!D26)</f>
        <v>0.99</v>
      </c>
      <c r="E89" s="55" t="n">
        <f aca="false">D89*(1-Assumptions!D26)</f>
        <v>0.9801</v>
      </c>
      <c r="F89" s="55" t="n">
        <f aca="false">E89*(1-Assumptions!D26)</f>
        <v>0.970299</v>
      </c>
      <c r="G89" s="50" t="n">
        <f aca="false">F89*(1-Assumptions!D26)</f>
        <v>0.96059601</v>
      </c>
      <c r="H89" s="50" t="n">
        <f aca="false">G89*(1-Assumptions!D26)</f>
        <v>0.9509900499</v>
      </c>
      <c r="I89" s="50" t="n">
        <f aca="false">H89*(1-Assumptions!D26)</f>
        <v>0.941480149401</v>
      </c>
      <c r="J89" s="50" t="n">
        <f aca="false">I89*(1-Assumptions!D26)</f>
        <v>0.93206534790699</v>
      </c>
      <c r="K89" s="50" t="n">
        <f aca="false">J89*(1-Assumptions!D26)</f>
        <v>0.92274469442792</v>
      </c>
      <c r="L89" s="50" t="n">
        <f aca="false">K89*(1-Assumptions!D26)</f>
        <v>0.913517247483641</v>
      </c>
      <c r="M89" s="50" t="n">
        <f aca="false">L89*(1-Assumptions!D26)</f>
        <v>0.904382075008804</v>
      </c>
      <c r="N89" s="50" t="n">
        <f aca="false">M89*(1-Assumptions!D26)</f>
        <v>0.895338254258716</v>
      </c>
      <c r="O89" s="50" t="n">
        <f aca="false">N89*(1-Assumptions!D26)</f>
        <v>0.886384871716129</v>
      </c>
      <c r="P89" s="50" t="n">
        <f aca="false">O89*(1-Assumptions!D26)</f>
        <v>0.877521022998968</v>
      </c>
      <c r="Q89" s="50" t="n">
        <f aca="false">P89*(1-Assumptions!D26)</f>
        <v>0.868745812768978</v>
      </c>
      <c r="R89" s="50" t="n">
        <f aca="false">Q89*(1-Assumptions!D26)</f>
        <v>0.860058354641288</v>
      </c>
      <c r="S89" s="50" t="n">
        <f aca="false">R89*(1-Assumptions!D26)</f>
        <v>0.851457771094875</v>
      </c>
      <c r="T89" s="50" t="n">
        <f aca="false">S89*(1-Assumptions!D26)</f>
        <v>0.842943193383927</v>
      </c>
      <c r="U89" s="50" t="n">
        <f aca="false">T89*(1-Assumptions!D26)</f>
        <v>0.834513761450087</v>
      </c>
      <c r="V89" s="50" t="n">
        <f aca="false">U89*(1-Assumptions!D26)</f>
        <v>0.826168623835587</v>
      </c>
      <c r="W89" s="50" t="n">
        <f aca="false">V89*(1-Assumptions!D26)</f>
        <v>0.817906937597231</v>
      </c>
      <c r="X89" s="50" t="n">
        <f aca="false">W89*(1-Assumptions!D26)</f>
        <v>0.809727868221258</v>
      </c>
      <c r="Y89" s="50" t="n">
        <f aca="false">X89*(1-Assumptions!D26)</f>
        <v>0.801630589539046</v>
      </c>
      <c r="Z89" s="50" t="n">
        <f aca="false">Y89*(1-Assumptions!D26)</f>
        <v>0.793614283643655</v>
      </c>
    </row>
    <row r="90" customFormat="false" ht="15" hidden="false" customHeight="true" outlineLevel="0" collapsed="false">
      <c r="A90" s="48" t="s">
        <v>131</v>
      </c>
      <c r="B90" s="49" t="n">
        <f aca="false">Assumptions!D6</f>
        <v>2</v>
      </c>
      <c r="C90" s="55" t="n">
        <v>1</v>
      </c>
      <c r="D90" s="55" t="n">
        <f aca="false">C90*(1-Assumptions!D26)</f>
        <v>0.99</v>
      </c>
      <c r="E90" s="55" t="n">
        <f aca="false">D90*(1-Assumptions!D26)</f>
        <v>0.9801</v>
      </c>
      <c r="F90" s="50" t="n">
        <f aca="false">E90*(1-Assumptions!D26)</f>
        <v>0.970299</v>
      </c>
      <c r="G90" s="50" t="n">
        <f aca="false">F90*(1-Assumptions!D26)</f>
        <v>0.96059601</v>
      </c>
      <c r="H90" s="50" t="n">
        <f aca="false">G90*(1-Assumptions!D26)</f>
        <v>0.9509900499</v>
      </c>
      <c r="I90" s="50" t="n">
        <f aca="false">H90*(1-Assumptions!D26)</f>
        <v>0.941480149401</v>
      </c>
      <c r="J90" s="50" t="n">
        <f aca="false">I90*(1-Assumptions!D26)</f>
        <v>0.93206534790699</v>
      </c>
      <c r="K90" s="50" t="n">
        <f aca="false">J90*(1-Assumptions!D26)</f>
        <v>0.92274469442792</v>
      </c>
      <c r="L90" s="50" t="n">
        <f aca="false">K90*(1-Assumptions!D26)</f>
        <v>0.913517247483641</v>
      </c>
      <c r="M90" s="50" t="n">
        <f aca="false">L90*(1-Assumptions!D26)</f>
        <v>0.904382075008804</v>
      </c>
      <c r="N90" s="50" t="n">
        <f aca="false">M90*(1-Assumptions!D26)</f>
        <v>0.895338254258716</v>
      </c>
      <c r="O90" s="50" t="n">
        <f aca="false">N90*(1-Assumptions!D26)</f>
        <v>0.886384871716129</v>
      </c>
      <c r="P90" s="50" t="n">
        <f aca="false">O90*(1-Assumptions!D26)</f>
        <v>0.877521022998968</v>
      </c>
      <c r="Q90" s="50" t="n">
        <f aca="false">P90*(1-Assumptions!D26)</f>
        <v>0.868745812768978</v>
      </c>
      <c r="R90" s="50" t="n">
        <f aca="false">Q90*(1-Assumptions!D26)</f>
        <v>0.860058354641288</v>
      </c>
      <c r="S90" s="50" t="n">
        <f aca="false">R90*(1-Assumptions!D26)</f>
        <v>0.851457771094875</v>
      </c>
      <c r="T90" s="50" t="n">
        <f aca="false">S90*(1-Assumptions!D26)</f>
        <v>0.842943193383927</v>
      </c>
      <c r="U90" s="50" t="n">
        <f aca="false">T90*(1-Assumptions!D26)</f>
        <v>0.834513761450087</v>
      </c>
      <c r="V90" s="50" t="n">
        <f aca="false">U90*(1-Assumptions!D26)</f>
        <v>0.826168623835587</v>
      </c>
      <c r="W90" s="50" t="n">
        <f aca="false">V90*(1-Assumptions!D26)</f>
        <v>0.817906937597231</v>
      </c>
      <c r="X90" s="50" t="n">
        <f aca="false">W90*(1-Assumptions!D26)</f>
        <v>0.809727868221258</v>
      </c>
      <c r="Y90" s="50" t="n">
        <f aca="false">X90*(1-Assumptions!D26)</f>
        <v>0.801630589539046</v>
      </c>
      <c r="Z90" s="50" t="n">
        <f aca="false">Y90*(1-Assumptions!D26)</f>
        <v>0.793614283643655</v>
      </c>
    </row>
    <row r="91" customFormat="false" ht="15" hidden="false" customHeight="true" outlineLevel="0" collapsed="false">
      <c r="A91" s="45" t="s">
        <v>132</v>
      </c>
      <c r="B91" s="46" t="n">
        <f aca="false">Assumptions!D6</f>
        <v>2</v>
      </c>
      <c r="C91" s="55" t="n">
        <v>1</v>
      </c>
      <c r="D91" s="55" t="n">
        <f aca="false">C91*(1-Assumptions!D26)</f>
        <v>0.99</v>
      </c>
      <c r="E91" s="50" t="n">
        <f aca="false">D91*(1-Assumptions!D26)</f>
        <v>0.9801</v>
      </c>
      <c r="F91" s="50" t="n">
        <f aca="false">E91*(1-Assumptions!D26)</f>
        <v>0.970299</v>
      </c>
      <c r="G91" s="50" t="n">
        <f aca="false">F91*(1-Assumptions!D26)</f>
        <v>0.96059601</v>
      </c>
      <c r="H91" s="50" t="n">
        <f aca="false">G91*(1-Assumptions!D26)</f>
        <v>0.9509900499</v>
      </c>
      <c r="I91" s="50" t="n">
        <f aca="false">H91*(1-Assumptions!D26)</f>
        <v>0.941480149401</v>
      </c>
      <c r="J91" s="50" t="n">
        <f aca="false">I91*(1-Assumptions!D26)</f>
        <v>0.93206534790699</v>
      </c>
      <c r="K91" s="50" t="n">
        <f aca="false">J91*(1-Assumptions!D26)</f>
        <v>0.92274469442792</v>
      </c>
      <c r="L91" s="50" t="n">
        <f aca="false">K91*(1-Assumptions!D26)</f>
        <v>0.913517247483641</v>
      </c>
      <c r="M91" s="50" t="n">
        <f aca="false">L91*(1-Assumptions!D26)</f>
        <v>0.904382075008804</v>
      </c>
      <c r="N91" s="50" t="n">
        <f aca="false">M91*(1-Assumptions!D26)</f>
        <v>0.895338254258716</v>
      </c>
      <c r="O91" s="50" t="n">
        <f aca="false">N91*(1-Assumptions!D26)</f>
        <v>0.886384871716129</v>
      </c>
      <c r="P91" s="50" t="n">
        <f aca="false">O91*(1-Assumptions!D26)</f>
        <v>0.877521022998968</v>
      </c>
      <c r="Q91" s="50" t="n">
        <f aca="false">P91*(1-Assumptions!D26)</f>
        <v>0.868745812768978</v>
      </c>
      <c r="R91" s="50" t="n">
        <f aca="false">Q91*(1-Assumptions!D26)</f>
        <v>0.860058354641288</v>
      </c>
      <c r="S91" s="50" t="n">
        <f aca="false">R91*(1-Assumptions!D26)</f>
        <v>0.851457771094875</v>
      </c>
      <c r="T91" s="50" t="n">
        <f aca="false">S91*(1-Assumptions!D26)</f>
        <v>0.842943193383927</v>
      </c>
      <c r="U91" s="50" t="n">
        <f aca="false">T91*(1-Assumptions!D26)</f>
        <v>0.834513761450087</v>
      </c>
      <c r="V91" s="50" t="n">
        <f aca="false">U91*(1-Assumptions!D26)</f>
        <v>0.826168623835587</v>
      </c>
      <c r="W91" s="50" t="n">
        <f aca="false">V91*(1-Assumptions!D26)</f>
        <v>0.817906937597231</v>
      </c>
      <c r="X91" s="50" t="n">
        <f aca="false">W91*(1-Assumptions!D26)</f>
        <v>0.809727868221258</v>
      </c>
      <c r="Y91" s="50" t="n">
        <f aca="false">X91*(1-Assumptions!D26)</f>
        <v>0.801630589539046</v>
      </c>
      <c r="Z91" s="50" t="n">
        <f aca="false">Y91*(1-Assumptions!D26)</f>
        <v>0.793614283643655</v>
      </c>
    </row>
    <row r="92" customFormat="false" ht="15" hidden="false" customHeight="true" outlineLevel="0" collapsed="false">
      <c r="A92" s="48" t="s">
        <v>133</v>
      </c>
      <c r="B92" s="49" t="n">
        <f aca="false">Assumptions!D6</f>
        <v>2</v>
      </c>
      <c r="C92" s="55" t="n">
        <v>1</v>
      </c>
      <c r="D92" s="50" t="n">
        <f aca="false">C92*(1-Assumptions!D26)</f>
        <v>0.99</v>
      </c>
      <c r="E92" s="50" t="n">
        <f aca="false">D92*(1-Assumptions!D26)</f>
        <v>0.9801</v>
      </c>
      <c r="F92" s="50" t="n">
        <f aca="false">E92*(1-Assumptions!D26)</f>
        <v>0.970299</v>
      </c>
      <c r="G92" s="50" t="n">
        <f aca="false">F92*(1-Assumptions!D26)</f>
        <v>0.96059601</v>
      </c>
      <c r="H92" s="50" t="n">
        <f aca="false">G92*(1-Assumptions!D26)</f>
        <v>0.9509900499</v>
      </c>
      <c r="I92" s="50" t="n">
        <f aca="false">H92*(1-Assumptions!D26)</f>
        <v>0.941480149401</v>
      </c>
      <c r="J92" s="50" t="n">
        <f aca="false">I92*(1-Assumptions!D26)</f>
        <v>0.93206534790699</v>
      </c>
      <c r="K92" s="50" t="n">
        <f aca="false">J92*(1-Assumptions!D26)</f>
        <v>0.92274469442792</v>
      </c>
      <c r="L92" s="50" t="n">
        <f aca="false">K92*(1-Assumptions!D26)</f>
        <v>0.913517247483641</v>
      </c>
      <c r="M92" s="50" t="n">
        <f aca="false">L92*(1-Assumptions!D26)</f>
        <v>0.904382075008804</v>
      </c>
      <c r="N92" s="50" t="n">
        <f aca="false">M92*(1-Assumptions!D26)</f>
        <v>0.895338254258716</v>
      </c>
      <c r="O92" s="50" t="n">
        <f aca="false">N92*(1-Assumptions!D26)</f>
        <v>0.886384871716129</v>
      </c>
      <c r="P92" s="50" t="n">
        <f aca="false">O92*(1-Assumptions!D26)</f>
        <v>0.877521022998968</v>
      </c>
      <c r="Q92" s="50" t="n">
        <f aca="false">P92*(1-Assumptions!D26)</f>
        <v>0.868745812768978</v>
      </c>
      <c r="R92" s="50" t="n">
        <f aca="false">Q92*(1-Assumptions!D26)</f>
        <v>0.860058354641288</v>
      </c>
      <c r="S92" s="50" t="n">
        <f aca="false">R92*(1-Assumptions!D26)</f>
        <v>0.851457771094875</v>
      </c>
      <c r="T92" s="50" t="n">
        <f aca="false">S92*(1-Assumptions!D26)</f>
        <v>0.842943193383927</v>
      </c>
      <c r="U92" s="50" t="n">
        <f aca="false">T92*(1-Assumptions!D26)</f>
        <v>0.834513761450087</v>
      </c>
      <c r="V92" s="50" t="n">
        <f aca="false">U92*(1-Assumptions!D26)</f>
        <v>0.826168623835587</v>
      </c>
      <c r="W92" s="50" t="n">
        <f aca="false">V92*(1-Assumptions!D26)</f>
        <v>0.817906937597231</v>
      </c>
      <c r="X92" s="50" t="n">
        <f aca="false">W92*(1-Assumptions!D26)</f>
        <v>0.809727868221258</v>
      </c>
      <c r="Y92" s="50" t="n">
        <f aca="false">X92*(1-Assumptions!D26)</f>
        <v>0.801630589539046</v>
      </c>
      <c r="Z92" s="50" t="n">
        <f aca="false">Y92*(1-Assumptions!D26)</f>
        <v>0.793614283643655</v>
      </c>
    </row>
    <row r="93" customFormat="false" ht="15.75" hidden="false" customHeight="true" outlineLevel="0" collapsed="false">
      <c r="A93" s="51" t="s">
        <v>134</v>
      </c>
      <c r="B93" s="52"/>
      <c r="C93" s="53" t="n">
        <f aca="false">AVERAGE(C69:C92)</f>
        <v>1</v>
      </c>
      <c r="D93" s="53" t="n">
        <f aca="false">AVERAGE(D69:D92)</f>
        <v>0.99</v>
      </c>
      <c r="E93" s="53" t="n">
        <f aca="false">AVERAGE(E69:E92)</f>
        <v>0.9801</v>
      </c>
      <c r="F93" s="53" t="n">
        <f aca="false">AVERAGE(F69:F92)</f>
        <v>0.970299</v>
      </c>
      <c r="G93" s="53" t="n">
        <f aca="false">AVERAGE(G69:G92)</f>
        <v>0.96059601</v>
      </c>
      <c r="H93" s="53" t="n">
        <f aca="false">AVERAGE(H69:H92)</f>
        <v>0.9509900499</v>
      </c>
      <c r="I93" s="53" t="n">
        <f aca="false">AVERAGE(I69:I92)</f>
        <v>0.941480149401</v>
      </c>
      <c r="J93" s="53" t="n">
        <f aca="false">AVERAGE(J69:J92)</f>
        <v>0.93206534790699</v>
      </c>
      <c r="K93" s="53" t="n">
        <f aca="false">AVERAGE(K69:K92)</f>
        <v>0.92274469442792</v>
      </c>
      <c r="L93" s="53" t="n">
        <f aca="false">AVERAGE(L69:L92)</f>
        <v>0.913517247483641</v>
      </c>
      <c r="M93" s="53" t="n">
        <f aca="false">AVERAGE(M69:M92)</f>
        <v>0.904382075008804</v>
      </c>
      <c r="N93" s="53" t="n">
        <f aca="false">AVERAGE(N69:N92)</f>
        <v>0.895338254258716</v>
      </c>
      <c r="O93" s="53" t="n">
        <f aca="false">AVERAGE(O69:O92)</f>
        <v>0.886384871716129</v>
      </c>
      <c r="P93" s="53" t="n">
        <f aca="false">AVERAGE(P69:P92)</f>
        <v>0.877521022998968</v>
      </c>
      <c r="Q93" s="53" t="n">
        <f aca="false">AVERAGE(Q69:Q92)</f>
        <v>0.868745812768978</v>
      </c>
      <c r="R93" s="53" t="n">
        <f aca="false">AVERAGE(R69:R92)</f>
        <v>0.860058354641288</v>
      </c>
      <c r="S93" s="53" t="n">
        <f aca="false">AVERAGE(S69:S92)</f>
        <v>0.851457771094875</v>
      </c>
      <c r="T93" s="53" t="n">
        <f aca="false">AVERAGE(T69:T92)</f>
        <v>0.842943193383927</v>
      </c>
      <c r="U93" s="53" t="n">
        <f aca="false">AVERAGE(U69:U92)</f>
        <v>0.834513761450087</v>
      </c>
      <c r="V93" s="53" t="n">
        <f aca="false">AVERAGE(V69:V92)</f>
        <v>0.826168623835586</v>
      </c>
      <c r="W93" s="53" t="n">
        <f aca="false">AVERAGE(W69:W92)</f>
        <v>0.817906937597231</v>
      </c>
      <c r="X93" s="53" t="n">
        <f aca="false">AVERAGE(X69:X92)</f>
        <v>0.809727868221258</v>
      </c>
      <c r="Y93" s="53" t="n">
        <f aca="false">AVERAGE(Y69:Y92)</f>
        <v>0.801630589539046</v>
      </c>
      <c r="Z93" s="53" t="n">
        <f aca="false">AVERAGE(Z69:Z92)</f>
        <v>0.793614283643655</v>
      </c>
    </row>
    <row r="99" customFormat="false" ht="19.5" hidden="false" customHeight="true" outlineLevel="0" collapsed="false">
      <c r="A99" s="3" t="s">
        <v>137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customFormat="false" ht="18" hidden="false" customHeight="true" outlineLevel="0" collapsed="false">
      <c r="A100" s="44" t="s">
        <v>84</v>
      </c>
      <c r="B100" s="44" t="s">
        <v>85</v>
      </c>
      <c r="C100" s="44" t="s">
        <v>86</v>
      </c>
      <c r="D100" s="44" t="s">
        <v>87</v>
      </c>
      <c r="E100" s="44" t="s">
        <v>88</v>
      </c>
      <c r="F100" s="44" t="s">
        <v>89</v>
      </c>
      <c r="G100" s="44" t="s">
        <v>90</v>
      </c>
      <c r="H100" s="44" t="s">
        <v>91</v>
      </c>
      <c r="I100" s="44" t="s">
        <v>92</v>
      </c>
      <c r="J100" s="44" t="s">
        <v>93</v>
      </c>
      <c r="K100" s="44" t="s">
        <v>94</v>
      </c>
      <c r="L100" s="44" t="s">
        <v>95</v>
      </c>
      <c r="M100" s="44" t="s">
        <v>96</v>
      </c>
      <c r="N100" s="44" t="s">
        <v>97</v>
      </c>
      <c r="O100" s="44" t="s">
        <v>98</v>
      </c>
      <c r="P100" s="44" t="s">
        <v>99</v>
      </c>
      <c r="Q100" s="44" t="s">
        <v>100</v>
      </c>
      <c r="R100" s="44" t="s">
        <v>101</v>
      </c>
      <c r="S100" s="44" t="s">
        <v>102</v>
      </c>
      <c r="T100" s="44" t="s">
        <v>103</v>
      </c>
      <c r="U100" s="44" t="s">
        <v>104</v>
      </c>
      <c r="V100" s="44" t="s">
        <v>105</v>
      </c>
      <c r="W100" s="44" t="s">
        <v>106</v>
      </c>
      <c r="X100" s="44" t="s">
        <v>107</v>
      </c>
      <c r="Y100" s="44" t="s">
        <v>108</v>
      </c>
      <c r="Z100" s="44" t="s">
        <v>109</v>
      </c>
    </row>
    <row r="101" customFormat="false" ht="15" hidden="false" customHeight="true" outlineLevel="0" collapsed="false">
      <c r="A101" s="45" t="s">
        <v>110</v>
      </c>
      <c r="B101" s="46" t="n">
        <f aca="false">Assumptions!E6</f>
        <v>1</v>
      </c>
      <c r="C101" s="56" t="n">
        <v>1</v>
      </c>
      <c r="D101" s="56" t="n">
        <f aca="false">C101*(1-Assumptions!E26)</f>
        <v>0.994</v>
      </c>
      <c r="E101" s="56" t="n">
        <f aca="false">D101*(1-Assumptions!E26)</f>
        <v>0.988036</v>
      </c>
      <c r="F101" s="56" t="n">
        <f aca="false">E101*(1-Assumptions!E26)</f>
        <v>0.982107784</v>
      </c>
      <c r="G101" s="56" t="n">
        <f aca="false">F101*(1-Assumptions!E26)</f>
        <v>0.976215137296</v>
      </c>
      <c r="H101" s="56" t="n">
        <f aca="false">G101*(1-Assumptions!E26)</f>
        <v>0.970357846472224</v>
      </c>
      <c r="I101" s="56" t="n">
        <f aca="false">H101*(1-Assumptions!E26)</f>
        <v>0.964535699393391</v>
      </c>
      <c r="J101" s="56" t="n">
        <f aca="false">I101*(1-Assumptions!E26)</f>
        <v>0.95874848519703</v>
      </c>
      <c r="K101" s="56" t="n">
        <f aca="false">J101*(1-Assumptions!E26)</f>
        <v>0.952995994285848</v>
      </c>
      <c r="L101" s="56" t="n">
        <f aca="false">K101*(1-Assumptions!E26)</f>
        <v>0.947278018320133</v>
      </c>
      <c r="M101" s="56" t="n">
        <f aca="false">L101*(1-Assumptions!E26)</f>
        <v>0.941594350210212</v>
      </c>
      <c r="N101" s="56" t="n">
        <f aca="false">M101*(1-Assumptions!E26)</f>
        <v>0.935944784108951</v>
      </c>
      <c r="O101" s="56" t="n">
        <f aca="false">N101*(1-Assumptions!E26)</f>
        <v>0.930329115404297</v>
      </c>
      <c r="P101" s="56" t="n">
        <f aca="false">O101*(1-Assumptions!E26)</f>
        <v>0.924747140711871</v>
      </c>
      <c r="Q101" s="56" t="n">
        <f aca="false">P101*(1-Assumptions!E26)</f>
        <v>0.9191986578676</v>
      </c>
      <c r="R101" s="56" t="n">
        <f aca="false">Q101*(1-Assumptions!E26)</f>
        <v>0.913683465920395</v>
      </c>
      <c r="S101" s="56" t="n">
        <f aca="false">R101*(1-Assumptions!E26)</f>
        <v>0.908201365124872</v>
      </c>
      <c r="T101" s="56" t="n">
        <f aca="false">S101*(1-Assumptions!E26)</f>
        <v>0.902752156934123</v>
      </c>
      <c r="U101" s="56" t="n">
        <f aca="false">T101*(1-Assumptions!E26)</f>
        <v>0.897335643992518</v>
      </c>
      <c r="V101" s="56" t="n">
        <f aca="false">U101*(1-Assumptions!E26)</f>
        <v>0.891951630128563</v>
      </c>
      <c r="W101" s="56" t="n">
        <f aca="false">V101*(1-Assumptions!E26)</f>
        <v>0.886599920347792</v>
      </c>
      <c r="X101" s="56" t="n">
        <f aca="false">W101*(1-Assumptions!E26)</f>
        <v>0.881280320825705</v>
      </c>
      <c r="Y101" s="56" t="n">
        <f aca="false">X101*(1-Assumptions!E26)</f>
        <v>0.875992638900751</v>
      </c>
      <c r="Z101" s="56" t="n">
        <f aca="false">Y101*(1-Assumptions!E26)</f>
        <v>0.870736683067346</v>
      </c>
    </row>
    <row r="102" customFormat="false" ht="15" hidden="false" customHeight="true" outlineLevel="0" collapsed="false">
      <c r="A102" s="48" t="s">
        <v>111</v>
      </c>
      <c r="B102" s="49" t="n">
        <f aca="false">Assumptions!E6</f>
        <v>1</v>
      </c>
      <c r="C102" s="56" t="n">
        <v>1</v>
      </c>
      <c r="D102" s="56" t="n">
        <f aca="false">C102*(1-Assumptions!E26)</f>
        <v>0.994</v>
      </c>
      <c r="E102" s="56" t="n">
        <f aca="false">D102*(1-Assumptions!E26)</f>
        <v>0.988036</v>
      </c>
      <c r="F102" s="56" t="n">
        <f aca="false">E102*(1-Assumptions!E26)</f>
        <v>0.982107784</v>
      </c>
      <c r="G102" s="56" t="n">
        <f aca="false">F102*(1-Assumptions!E26)</f>
        <v>0.976215137296</v>
      </c>
      <c r="H102" s="56" t="n">
        <f aca="false">G102*(1-Assumptions!E26)</f>
        <v>0.970357846472224</v>
      </c>
      <c r="I102" s="56" t="n">
        <f aca="false">H102*(1-Assumptions!E26)</f>
        <v>0.964535699393391</v>
      </c>
      <c r="J102" s="56" t="n">
        <f aca="false">I102*(1-Assumptions!E26)</f>
        <v>0.95874848519703</v>
      </c>
      <c r="K102" s="56" t="n">
        <f aca="false">J102*(1-Assumptions!E26)</f>
        <v>0.952995994285848</v>
      </c>
      <c r="L102" s="56" t="n">
        <f aca="false">K102*(1-Assumptions!E26)</f>
        <v>0.947278018320133</v>
      </c>
      <c r="M102" s="56" t="n">
        <f aca="false">L102*(1-Assumptions!E26)</f>
        <v>0.941594350210212</v>
      </c>
      <c r="N102" s="56" t="n">
        <f aca="false">M102*(1-Assumptions!E26)</f>
        <v>0.935944784108951</v>
      </c>
      <c r="O102" s="56" t="n">
        <f aca="false">N102*(1-Assumptions!E26)</f>
        <v>0.930329115404297</v>
      </c>
      <c r="P102" s="56" t="n">
        <f aca="false">O102*(1-Assumptions!E26)</f>
        <v>0.924747140711871</v>
      </c>
      <c r="Q102" s="56" t="n">
        <f aca="false">P102*(1-Assumptions!E26)</f>
        <v>0.9191986578676</v>
      </c>
      <c r="R102" s="56" t="n">
        <f aca="false">Q102*(1-Assumptions!E26)</f>
        <v>0.913683465920395</v>
      </c>
      <c r="S102" s="56" t="n">
        <f aca="false">R102*(1-Assumptions!E26)</f>
        <v>0.908201365124872</v>
      </c>
      <c r="T102" s="56" t="n">
        <f aca="false">S102*(1-Assumptions!E26)</f>
        <v>0.902752156934123</v>
      </c>
      <c r="U102" s="56" t="n">
        <f aca="false">T102*(1-Assumptions!E26)</f>
        <v>0.897335643992518</v>
      </c>
      <c r="V102" s="56" t="n">
        <f aca="false">U102*(1-Assumptions!E26)</f>
        <v>0.891951630128563</v>
      </c>
      <c r="W102" s="56" t="n">
        <f aca="false">V102*(1-Assumptions!E26)</f>
        <v>0.886599920347792</v>
      </c>
      <c r="X102" s="56" t="n">
        <f aca="false">W102*(1-Assumptions!E26)</f>
        <v>0.881280320825705</v>
      </c>
      <c r="Y102" s="56" t="n">
        <f aca="false">X102*(1-Assumptions!E26)</f>
        <v>0.875992638900751</v>
      </c>
      <c r="Z102" s="50" t="n">
        <f aca="false">Y102*(1-Assumptions!E26)</f>
        <v>0.870736683067346</v>
      </c>
    </row>
    <row r="103" customFormat="false" ht="15" hidden="false" customHeight="true" outlineLevel="0" collapsed="false">
      <c r="A103" s="45" t="s">
        <v>112</v>
      </c>
      <c r="B103" s="46" t="n">
        <f aca="false">Assumptions!E6</f>
        <v>1</v>
      </c>
      <c r="C103" s="56" t="n">
        <v>1</v>
      </c>
      <c r="D103" s="56" t="n">
        <f aca="false">C103*(1-Assumptions!E26)</f>
        <v>0.994</v>
      </c>
      <c r="E103" s="56" t="n">
        <f aca="false">D103*(1-Assumptions!E26)</f>
        <v>0.988036</v>
      </c>
      <c r="F103" s="56" t="n">
        <f aca="false">E103*(1-Assumptions!E26)</f>
        <v>0.982107784</v>
      </c>
      <c r="G103" s="56" t="n">
        <f aca="false">F103*(1-Assumptions!E26)</f>
        <v>0.976215137296</v>
      </c>
      <c r="H103" s="56" t="n">
        <f aca="false">G103*(1-Assumptions!E26)</f>
        <v>0.970357846472224</v>
      </c>
      <c r="I103" s="56" t="n">
        <f aca="false">H103*(1-Assumptions!E26)</f>
        <v>0.964535699393391</v>
      </c>
      <c r="J103" s="56" t="n">
        <f aca="false">I103*(1-Assumptions!E26)</f>
        <v>0.95874848519703</v>
      </c>
      <c r="K103" s="56" t="n">
        <f aca="false">J103*(1-Assumptions!E26)</f>
        <v>0.952995994285848</v>
      </c>
      <c r="L103" s="56" t="n">
        <f aca="false">K103*(1-Assumptions!E26)</f>
        <v>0.947278018320133</v>
      </c>
      <c r="M103" s="56" t="n">
        <f aca="false">L103*(1-Assumptions!E26)</f>
        <v>0.941594350210212</v>
      </c>
      <c r="N103" s="56" t="n">
        <f aca="false">M103*(1-Assumptions!E26)</f>
        <v>0.935944784108951</v>
      </c>
      <c r="O103" s="56" t="n">
        <f aca="false">N103*(1-Assumptions!E26)</f>
        <v>0.930329115404297</v>
      </c>
      <c r="P103" s="56" t="n">
        <f aca="false">O103*(1-Assumptions!E26)</f>
        <v>0.924747140711871</v>
      </c>
      <c r="Q103" s="56" t="n">
        <f aca="false">P103*(1-Assumptions!E26)</f>
        <v>0.9191986578676</v>
      </c>
      <c r="R103" s="56" t="n">
        <f aca="false">Q103*(1-Assumptions!E26)</f>
        <v>0.913683465920395</v>
      </c>
      <c r="S103" s="56" t="n">
        <f aca="false">R103*(1-Assumptions!E26)</f>
        <v>0.908201365124872</v>
      </c>
      <c r="T103" s="56" t="n">
        <f aca="false">S103*(1-Assumptions!E26)</f>
        <v>0.902752156934123</v>
      </c>
      <c r="U103" s="56" t="n">
        <f aca="false">T103*(1-Assumptions!E26)</f>
        <v>0.897335643992518</v>
      </c>
      <c r="V103" s="56" t="n">
        <f aca="false">U103*(1-Assumptions!E26)</f>
        <v>0.891951630128563</v>
      </c>
      <c r="W103" s="56" t="n">
        <f aca="false">V103*(1-Assumptions!E26)</f>
        <v>0.886599920347792</v>
      </c>
      <c r="X103" s="56" t="n">
        <f aca="false">W103*(1-Assumptions!E26)</f>
        <v>0.881280320825705</v>
      </c>
      <c r="Y103" s="50" t="n">
        <f aca="false">X103*(1-Assumptions!E26)</f>
        <v>0.875992638900751</v>
      </c>
      <c r="Z103" s="50" t="n">
        <f aca="false">Y103*(1-Assumptions!E26)</f>
        <v>0.870736683067346</v>
      </c>
    </row>
    <row r="104" customFormat="false" ht="15" hidden="false" customHeight="true" outlineLevel="0" collapsed="false">
      <c r="A104" s="48" t="s">
        <v>113</v>
      </c>
      <c r="B104" s="49" t="n">
        <f aca="false">Assumptions!E6</f>
        <v>1</v>
      </c>
      <c r="C104" s="56" t="n">
        <v>1</v>
      </c>
      <c r="D104" s="56" t="n">
        <f aca="false">C104*(1-Assumptions!E26)</f>
        <v>0.994</v>
      </c>
      <c r="E104" s="56" t="n">
        <f aca="false">D104*(1-Assumptions!E26)</f>
        <v>0.988036</v>
      </c>
      <c r="F104" s="56" t="n">
        <f aca="false">E104*(1-Assumptions!E26)</f>
        <v>0.982107784</v>
      </c>
      <c r="G104" s="56" t="n">
        <f aca="false">F104*(1-Assumptions!E26)</f>
        <v>0.976215137296</v>
      </c>
      <c r="H104" s="56" t="n">
        <f aca="false">G104*(1-Assumptions!E26)</f>
        <v>0.970357846472224</v>
      </c>
      <c r="I104" s="56" t="n">
        <f aca="false">H104*(1-Assumptions!E26)</f>
        <v>0.964535699393391</v>
      </c>
      <c r="J104" s="56" t="n">
        <f aca="false">I104*(1-Assumptions!E26)</f>
        <v>0.95874848519703</v>
      </c>
      <c r="K104" s="56" t="n">
        <f aca="false">J104*(1-Assumptions!E26)</f>
        <v>0.952995994285848</v>
      </c>
      <c r="L104" s="56" t="n">
        <f aca="false">K104*(1-Assumptions!E26)</f>
        <v>0.947278018320133</v>
      </c>
      <c r="M104" s="56" t="n">
        <f aca="false">L104*(1-Assumptions!E26)</f>
        <v>0.941594350210212</v>
      </c>
      <c r="N104" s="56" t="n">
        <f aca="false">M104*(1-Assumptions!E26)</f>
        <v>0.935944784108951</v>
      </c>
      <c r="O104" s="56" t="n">
        <f aca="false">N104*(1-Assumptions!E26)</f>
        <v>0.930329115404297</v>
      </c>
      <c r="P104" s="56" t="n">
        <f aca="false">O104*(1-Assumptions!E26)</f>
        <v>0.924747140711871</v>
      </c>
      <c r="Q104" s="56" t="n">
        <f aca="false">P104*(1-Assumptions!E26)</f>
        <v>0.9191986578676</v>
      </c>
      <c r="R104" s="56" t="n">
        <f aca="false">Q104*(1-Assumptions!E26)</f>
        <v>0.913683465920395</v>
      </c>
      <c r="S104" s="56" t="n">
        <f aca="false">R104*(1-Assumptions!E26)</f>
        <v>0.908201365124872</v>
      </c>
      <c r="T104" s="56" t="n">
        <f aca="false">S104*(1-Assumptions!E26)</f>
        <v>0.902752156934123</v>
      </c>
      <c r="U104" s="56" t="n">
        <f aca="false">T104*(1-Assumptions!E26)</f>
        <v>0.897335643992518</v>
      </c>
      <c r="V104" s="56" t="n">
        <f aca="false">U104*(1-Assumptions!E26)</f>
        <v>0.891951630128563</v>
      </c>
      <c r="W104" s="56" t="n">
        <f aca="false">V104*(1-Assumptions!E26)</f>
        <v>0.886599920347792</v>
      </c>
      <c r="X104" s="50" t="n">
        <f aca="false">W104*(1-Assumptions!E26)</f>
        <v>0.881280320825705</v>
      </c>
      <c r="Y104" s="50" t="n">
        <f aca="false">X104*(1-Assumptions!E26)</f>
        <v>0.875992638900751</v>
      </c>
      <c r="Z104" s="50" t="n">
        <f aca="false">Y104*(1-Assumptions!E26)</f>
        <v>0.870736683067346</v>
      </c>
    </row>
    <row r="105" customFormat="false" ht="15" hidden="false" customHeight="true" outlineLevel="0" collapsed="false">
      <c r="A105" s="45" t="s">
        <v>114</v>
      </c>
      <c r="B105" s="46" t="n">
        <f aca="false">Assumptions!E6</f>
        <v>1</v>
      </c>
      <c r="C105" s="56" t="n">
        <v>1</v>
      </c>
      <c r="D105" s="56" t="n">
        <f aca="false">C105*(1-Assumptions!E26)</f>
        <v>0.994</v>
      </c>
      <c r="E105" s="56" t="n">
        <f aca="false">D105*(1-Assumptions!E26)</f>
        <v>0.988036</v>
      </c>
      <c r="F105" s="56" t="n">
        <f aca="false">E105*(1-Assumptions!E26)</f>
        <v>0.982107784</v>
      </c>
      <c r="G105" s="56" t="n">
        <f aca="false">F105*(1-Assumptions!E26)</f>
        <v>0.976215137296</v>
      </c>
      <c r="H105" s="56" t="n">
        <f aca="false">G105*(1-Assumptions!E26)</f>
        <v>0.970357846472224</v>
      </c>
      <c r="I105" s="56" t="n">
        <f aca="false">H105*(1-Assumptions!E26)</f>
        <v>0.964535699393391</v>
      </c>
      <c r="J105" s="56" t="n">
        <f aca="false">I105*(1-Assumptions!E26)</f>
        <v>0.95874848519703</v>
      </c>
      <c r="K105" s="56" t="n">
        <f aca="false">J105*(1-Assumptions!E26)</f>
        <v>0.952995994285848</v>
      </c>
      <c r="L105" s="56" t="n">
        <f aca="false">K105*(1-Assumptions!E26)</f>
        <v>0.947278018320133</v>
      </c>
      <c r="M105" s="56" t="n">
        <f aca="false">L105*(1-Assumptions!E26)</f>
        <v>0.941594350210212</v>
      </c>
      <c r="N105" s="56" t="n">
        <f aca="false">M105*(1-Assumptions!E26)</f>
        <v>0.935944784108951</v>
      </c>
      <c r="O105" s="56" t="n">
        <f aca="false">N105*(1-Assumptions!E26)</f>
        <v>0.930329115404297</v>
      </c>
      <c r="P105" s="56" t="n">
        <f aca="false">O105*(1-Assumptions!E26)</f>
        <v>0.924747140711871</v>
      </c>
      <c r="Q105" s="56" t="n">
        <f aca="false">P105*(1-Assumptions!E26)</f>
        <v>0.9191986578676</v>
      </c>
      <c r="R105" s="56" t="n">
        <f aca="false">Q105*(1-Assumptions!E26)</f>
        <v>0.913683465920395</v>
      </c>
      <c r="S105" s="56" t="n">
        <f aca="false">R105*(1-Assumptions!E26)</f>
        <v>0.908201365124872</v>
      </c>
      <c r="T105" s="56" t="n">
        <f aca="false">S105*(1-Assumptions!E26)</f>
        <v>0.902752156934123</v>
      </c>
      <c r="U105" s="56" t="n">
        <f aca="false">T105*(1-Assumptions!E26)</f>
        <v>0.897335643992518</v>
      </c>
      <c r="V105" s="56" t="n">
        <f aca="false">U105*(1-Assumptions!E26)</f>
        <v>0.891951630128563</v>
      </c>
      <c r="W105" s="50" t="n">
        <f aca="false">V105*(1-Assumptions!E26)</f>
        <v>0.886599920347792</v>
      </c>
      <c r="X105" s="50" t="n">
        <f aca="false">W105*(1-Assumptions!E26)</f>
        <v>0.881280320825705</v>
      </c>
      <c r="Y105" s="50" t="n">
        <f aca="false">X105*(1-Assumptions!E26)</f>
        <v>0.875992638900751</v>
      </c>
      <c r="Z105" s="50" t="n">
        <f aca="false">Y105*(1-Assumptions!E26)</f>
        <v>0.870736683067346</v>
      </c>
    </row>
    <row r="106" customFormat="false" ht="15" hidden="false" customHeight="true" outlineLevel="0" collapsed="false">
      <c r="A106" s="48" t="s">
        <v>115</v>
      </c>
      <c r="B106" s="49" t="n">
        <f aca="false">Assumptions!E6</f>
        <v>1</v>
      </c>
      <c r="C106" s="56" t="n">
        <v>1</v>
      </c>
      <c r="D106" s="56" t="n">
        <f aca="false">C106*(1-Assumptions!E26)</f>
        <v>0.994</v>
      </c>
      <c r="E106" s="56" t="n">
        <f aca="false">D106*(1-Assumptions!E26)</f>
        <v>0.988036</v>
      </c>
      <c r="F106" s="56" t="n">
        <f aca="false">E106*(1-Assumptions!E26)</f>
        <v>0.982107784</v>
      </c>
      <c r="G106" s="56" t="n">
        <f aca="false">F106*(1-Assumptions!E26)</f>
        <v>0.976215137296</v>
      </c>
      <c r="H106" s="56" t="n">
        <f aca="false">G106*(1-Assumptions!E26)</f>
        <v>0.970357846472224</v>
      </c>
      <c r="I106" s="56" t="n">
        <f aca="false">H106*(1-Assumptions!E26)</f>
        <v>0.964535699393391</v>
      </c>
      <c r="J106" s="56" t="n">
        <f aca="false">I106*(1-Assumptions!E26)</f>
        <v>0.95874848519703</v>
      </c>
      <c r="K106" s="56" t="n">
        <f aca="false">J106*(1-Assumptions!E26)</f>
        <v>0.952995994285848</v>
      </c>
      <c r="L106" s="56" t="n">
        <f aca="false">K106*(1-Assumptions!E26)</f>
        <v>0.947278018320133</v>
      </c>
      <c r="M106" s="56" t="n">
        <f aca="false">L106*(1-Assumptions!E26)</f>
        <v>0.941594350210212</v>
      </c>
      <c r="N106" s="56" t="n">
        <f aca="false">M106*(1-Assumptions!E26)</f>
        <v>0.935944784108951</v>
      </c>
      <c r="O106" s="56" t="n">
        <f aca="false">N106*(1-Assumptions!E26)</f>
        <v>0.930329115404297</v>
      </c>
      <c r="P106" s="56" t="n">
        <f aca="false">O106*(1-Assumptions!E26)</f>
        <v>0.924747140711871</v>
      </c>
      <c r="Q106" s="56" t="n">
        <f aca="false">P106*(1-Assumptions!E26)</f>
        <v>0.9191986578676</v>
      </c>
      <c r="R106" s="56" t="n">
        <f aca="false">Q106*(1-Assumptions!E26)</f>
        <v>0.913683465920395</v>
      </c>
      <c r="S106" s="56" t="n">
        <f aca="false">R106*(1-Assumptions!E26)</f>
        <v>0.908201365124872</v>
      </c>
      <c r="T106" s="56" t="n">
        <f aca="false">S106*(1-Assumptions!E26)</f>
        <v>0.902752156934123</v>
      </c>
      <c r="U106" s="56" t="n">
        <f aca="false">T106*(1-Assumptions!E26)</f>
        <v>0.897335643992518</v>
      </c>
      <c r="V106" s="50" t="n">
        <f aca="false">U106*(1-Assumptions!E26)</f>
        <v>0.891951630128563</v>
      </c>
      <c r="W106" s="50" t="n">
        <f aca="false">V106*(1-Assumptions!E26)</f>
        <v>0.886599920347792</v>
      </c>
      <c r="X106" s="50" t="n">
        <f aca="false">W106*(1-Assumptions!E26)</f>
        <v>0.881280320825705</v>
      </c>
      <c r="Y106" s="50" t="n">
        <f aca="false">X106*(1-Assumptions!E26)</f>
        <v>0.875992638900751</v>
      </c>
      <c r="Z106" s="50" t="n">
        <f aca="false">Y106*(1-Assumptions!E26)</f>
        <v>0.870736683067346</v>
      </c>
    </row>
    <row r="107" customFormat="false" ht="15" hidden="false" customHeight="true" outlineLevel="0" collapsed="false">
      <c r="A107" s="45" t="s">
        <v>116</v>
      </c>
      <c r="B107" s="46" t="n">
        <f aca="false">Assumptions!E6</f>
        <v>1</v>
      </c>
      <c r="C107" s="56" t="n">
        <v>1</v>
      </c>
      <c r="D107" s="56" t="n">
        <f aca="false">C107*(1-Assumptions!E26)</f>
        <v>0.994</v>
      </c>
      <c r="E107" s="56" t="n">
        <f aca="false">D107*(1-Assumptions!E26)</f>
        <v>0.988036</v>
      </c>
      <c r="F107" s="56" t="n">
        <f aca="false">E107*(1-Assumptions!E26)</f>
        <v>0.982107784</v>
      </c>
      <c r="G107" s="56" t="n">
        <f aca="false">F107*(1-Assumptions!E26)</f>
        <v>0.976215137296</v>
      </c>
      <c r="H107" s="56" t="n">
        <f aca="false">G107*(1-Assumptions!E26)</f>
        <v>0.970357846472224</v>
      </c>
      <c r="I107" s="56" t="n">
        <f aca="false">H107*(1-Assumptions!E26)</f>
        <v>0.964535699393391</v>
      </c>
      <c r="J107" s="56" t="n">
        <f aca="false">I107*(1-Assumptions!E26)</f>
        <v>0.95874848519703</v>
      </c>
      <c r="K107" s="56" t="n">
        <f aca="false">J107*(1-Assumptions!E26)</f>
        <v>0.952995994285848</v>
      </c>
      <c r="L107" s="56" t="n">
        <f aca="false">K107*(1-Assumptions!E26)</f>
        <v>0.947278018320133</v>
      </c>
      <c r="M107" s="56" t="n">
        <f aca="false">L107*(1-Assumptions!E26)</f>
        <v>0.941594350210212</v>
      </c>
      <c r="N107" s="56" t="n">
        <f aca="false">M107*(1-Assumptions!E26)</f>
        <v>0.935944784108951</v>
      </c>
      <c r="O107" s="56" t="n">
        <f aca="false">N107*(1-Assumptions!E26)</f>
        <v>0.930329115404297</v>
      </c>
      <c r="P107" s="56" t="n">
        <f aca="false">O107*(1-Assumptions!E26)</f>
        <v>0.924747140711871</v>
      </c>
      <c r="Q107" s="56" t="n">
        <f aca="false">P107*(1-Assumptions!E26)</f>
        <v>0.9191986578676</v>
      </c>
      <c r="R107" s="56" t="n">
        <f aca="false">Q107*(1-Assumptions!E26)</f>
        <v>0.913683465920395</v>
      </c>
      <c r="S107" s="56" t="n">
        <f aca="false">R107*(1-Assumptions!E26)</f>
        <v>0.908201365124872</v>
      </c>
      <c r="T107" s="56" t="n">
        <f aca="false">S107*(1-Assumptions!E26)</f>
        <v>0.902752156934123</v>
      </c>
      <c r="U107" s="50" t="n">
        <f aca="false">T107*(1-Assumptions!E26)</f>
        <v>0.897335643992518</v>
      </c>
      <c r="V107" s="50" t="n">
        <f aca="false">U107*(1-Assumptions!E26)</f>
        <v>0.891951630128563</v>
      </c>
      <c r="W107" s="50" t="n">
        <f aca="false">V107*(1-Assumptions!E26)</f>
        <v>0.886599920347792</v>
      </c>
      <c r="X107" s="50" t="n">
        <f aca="false">W107*(1-Assumptions!E26)</f>
        <v>0.881280320825705</v>
      </c>
      <c r="Y107" s="50" t="n">
        <f aca="false">X107*(1-Assumptions!E26)</f>
        <v>0.875992638900751</v>
      </c>
      <c r="Z107" s="50" t="n">
        <f aca="false">Y107*(1-Assumptions!E26)</f>
        <v>0.870736683067346</v>
      </c>
    </row>
    <row r="108" customFormat="false" ht="15" hidden="false" customHeight="true" outlineLevel="0" collapsed="false">
      <c r="A108" s="48" t="s">
        <v>117</v>
      </c>
      <c r="B108" s="49" t="n">
        <f aca="false">Assumptions!E6</f>
        <v>1</v>
      </c>
      <c r="C108" s="56" t="n">
        <v>1</v>
      </c>
      <c r="D108" s="56" t="n">
        <f aca="false">C108*(1-Assumptions!E26)</f>
        <v>0.994</v>
      </c>
      <c r="E108" s="56" t="n">
        <f aca="false">D108*(1-Assumptions!E26)</f>
        <v>0.988036</v>
      </c>
      <c r="F108" s="56" t="n">
        <f aca="false">E108*(1-Assumptions!E26)</f>
        <v>0.982107784</v>
      </c>
      <c r="G108" s="56" t="n">
        <f aca="false">F108*(1-Assumptions!E26)</f>
        <v>0.976215137296</v>
      </c>
      <c r="H108" s="56" t="n">
        <f aca="false">G108*(1-Assumptions!E26)</f>
        <v>0.970357846472224</v>
      </c>
      <c r="I108" s="56" t="n">
        <f aca="false">H108*(1-Assumptions!E26)</f>
        <v>0.964535699393391</v>
      </c>
      <c r="J108" s="56" t="n">
        <f aca="false">I108*(1-Assumptions!E26)</f>
        <v>0.95874848519703</v>
      </c>
      <c r="K108" s="56" t="n">
        <f aca="false">J108*(1-Assumptions!E26)</f>
        <v>0.952995994285848</v>
      </c>
      <c r="L108" s="56" t="n">
        <f aca="false">K108*(1-Assumptions!E26)</f>
        <v>0.947278018320133</v>
      </c>
      <c r="M108" s="56" t="n">
        <f aca="false">L108*(1-Assumptions!E26)</f>
        <v>0.941594350210212</v>
      </c>
      <c r="N108" s="56" t="n">
        <f aca="false">M108*(1-Assumptions!E26)</f>
        <v>0.935944784108951</v>
      </c>
      <c r="O108" s="56" t="n">
        <f aca="false">N108*(1-Assumptions!E26)</f>
        <v>0.930329115404297</v>
      </c>
      <c r="P108" s="56" t="n">
        <f aca="false">O108*(1-Assumptions!E26)</f>
        <v>0.924747140711871</v>
      </c>
      <c r="Q108" s="56" t="n">
        <f aca="false">P108*(1-Assumptions!E26)</f>
        <v>0.9191986578676</v>
      </c>
      <c r="R108" s="56" t="n">
        <f aca="false">Q108*(1-Assumptions!E26)</f>
        <v>0.913683465920395</v>
      </c>
      <c r="S108" s="56" t="n">
        <f aca="false">R108*(1-Assumptions!E26)</f>
        <v>0.908201365124872</v>
      </c>
      <c r="T108" s="50" t="n">
        <f aca="false">S108*(1-Assumptions!E26)</f>
        <v>0.902752156934123</v>
      </c>
      <c r="U108" s="50" t="n">
        <f aca="false">T108*(1-Assumptions!E26)</f>
        <v>0.897335643992518</v>
      </c>
      <c r="V108" s="50" t="n">
        <f aca="false">U108*(1-Assumptions!E26)</f>
        <v>0.891951630128563</v>
      </c>
      <c r="W108" s="50" t="n">
        <f aca="false">V108*(1-Assumptions!E26)</f>
        <v>0.886599920347792</v>
      </c>
      <c r="X108" s="50" t="n">
        <f aca="false">W108*(1-Assumptions!E26)</f>
        <v>0.881280320825705</v>
      </c>
      <c r="Y108" s="50" t="n">
        <f aca="false">X108*(1-Assumptions!E26)</f>
        <v>0.875992638900751</v>
      </c>
      <c r="Z108" s="50" t="n">
        <f aca="false">Y108*(1-Assumptions!E26)</f>
        <v>0.870736683067346</v>
      </c>
    </row>
    <row r="109" customFormat="false" ht="15" hidden="false" customHeight="true" outlineLevel="0" collapsed="false">
      <c r="A109" s="45" t="s">
        <v>118</v>
      </c>
      <c r="B109" s="46" t="n">
        <f aca="false">Assumptions!E6</f>
        <v>1</v>
      </c>
      <c r="C109" s="56" t="n">
        <v>1</v>
      </c>
      <c r="D109" s="56" t="n">
        <f aca="false">C109*(1-Assumptions!E26)</f>
        <v>0.994</v>
      </c>
      <c r="E109" s="56" t="n">
        <f aca="false">D109*(1-Assumptions!E26)</f>
        <v>0.988036</v>
      </c>
      <c r="F109" s="56" t="n">
        <f aca="false">E109*(1-Assumptions!E26)</f>
        <v>0.982107784</v>
      </c>
      <c r="G109" s="56" t="n">
        <f aca="false">F109*(1-Assumptions!E26)</f>
        <v>0.976215137296</v>
      </c>
      <c r="H109" s="56" t="n">
        <f aca="false">G109*(1-Assumptions!E26)</f>
        <v>0.970357846472224</v>
      </c>
      <c r="I109" s="56" t="n">
        <f aca="false">H109*(1-Assumptions!E26)</f>
        <v>0.964535699393391</v>
      </c>
      <c r="J109" s="56" t="n">
        <f aca="false">I109*(1-Assumptions!E26)</f>
        <v>0.95874848519703</v>
      </c>
      <c r="K109" s="56" t="n">
        <f aca="false">J109*(1-Assumptions!E26)</f>
        <v>0.952995994285848</v>
      </c>
      <c r="L109" s="56" t="n">
        <f aca="false">K109*(1-Assumptions!E26)</f>
        <v>0.947278018320133</v>
      </c>
      <c r="M109" s="56" t="n">
        <f aca="false">L109*(1-Assumptions!E26)</f>
        <v>0.941594350210212</v>
      </c>
      <c r="N109" s="56" t="n">
        <f aca="false">M109*(1-Assumptions!E26)</f>
        <v>0.935944784108951</v>
      </c>
      <c r="O109" s="56" t="n">
        <f aca="false">N109*(1-Assumptions!E26)</f>
        <v>0.930329115404297</v>
      </c>
      <c r="P109" s="56" t="n">
        <f aca="false">O109*(1-Assumptions!E26)</f>
        <v>0.924747140711871</v>
      </c>
      <c r="Q109" s="56" t="n">
        <f aca="false">P109*(1-Assumptions!E26)</f>
        <v>0.9191986578676</v>
      </c>
      <c r="R109" s="56" t="n">
        <f aca="false">Q109*(1-Assumptions!E26)</f>
        <v>0.913683465920395</v>
      </c>
      <c r="S109" s="50" t="n">
        <f aca="false">R109*(1-Assumptions!E26)</f>
        <v>0.908201365124872</v>
      </c>
      <c r="T109" s="50" t="n">
        <f aca="false">S109*(1-Assumptions!E26)</f>
        <v>0.902752156934123</v>
      </c>
      <c r="U109" s="50" t="n">
        <f aca="false">T109*(1-Assumptions!E26)</f>
        <v>0.897335643992518</v>
      </c>
      <c r="V109" s="50" t="n">
        <f aca="false">U109*(1-Assumptions!E26)</f>
        <v>0.891951630128563</v>
      </c>
      <c r="W109" s="50" t="n">
        <f aca="false">V109*(1-Assumptions!E26)</f>
        <v>0.886599920347792</v>
      </c>
      <c r="X109" s="50" t="n">
        <f aca="false">W109*(1-Assumptions!E26)</f>
        <v>0.881280320825705</v>
      </c>
      <c r="Y109" s="50" t="n">
        <f aca="false">X109*(1-Assumptions!E26)</f>
        <v>0.875992638900751</v>
      </c>
      <c r="Z109" s="50" t="n">
        <f aca="false">Y109*(1-Assumptions!E26)</f>
        <v>0.870736683067346</v>
      </c>
    </row>
    <row r="110" customFormat="false" ht="15" hidden="false" customHeight="true" outlineLevel="0" collapsed="false">
      <c r="A110" s="48" t="s">
        <v>119</v>
      </c>
      <c r="B110" s="49" t="n">
        <f aca="false">Assumptions!E6</f>
        <v>1</v>
      </c>
      <c r="C110" s="56" t="n">
        <v>1</v>
      </c>
      <c r="D110" s="56" t="n">
        <f aca="false">C110*(1-Assumptions!E26)</f>
        <v>0.994</v>
      </c>
      <c r="E110" s="56" t="n">
        <f aca="false">D110*(1-Assumptions!E26)</f>
        <v>0.988036</v>
      </c>
      <c r="F110" s="56" t="n">
        <f aca="false">E110*(1-Assumptions!E26)</f>
        <v>0.982107784</v>
      </c>
      <c r="G110" s="56" t="n">
        <f aca="false">F110*(1-Assumptions!E26)</f>
        <v>0.976215137296</v>
      </c>
      <c r="H110" s="56" t="n">
        <f aca="false">G110*(1-Assumptions!E26)</f>
        <v>0.970357846472224</v>
      </c>
      <c r="I110" s="56" t="n">
        <f aca="false">H110*(1-Assumptions!E26)</f>
        <v>0.964535699393391</v>
      </c>
      <c r="J110" s="56" t="n">
        <f aca="false">I110*(1-Assumptions!E26)</f>
        <v>0.95874848519703</v>
      </c>
      <c r="K110" s="56" t="n">
        <f aca="false">J110*(1-Assumptions!E26)</f>
        <v>0.952995994285848</v>
      </c>
      <c r="L110" s="56" t="n">
        <f aca="false">K110*(1-Assumptions!E26)</f>
        <v>0.947278018320133</v>
      </c>
      <c r="M110" s="56" t="n">
        <f aca="false">L110*(1-Assumptions!E26)</f>
        <v>0.941594350210212</v>
      </c>
      <c r="N110" s="56" t="n">
        <f aca="false">M110*(1-Assumptions!E26)</f>
        <v>0.935944784108951</v>
      </c>
      <c r="O110" s="56" t="n">
        <f aca="false">N110*(1-Assumptions!E26)</f>
        <v>0.930329115404297</v>
      </c>
      <c r="P110" s="56" t="n">
        <f aca="false">O110*(1-Assumptions!E26)</f>
        <v>0.924747140711871</v>
      </c>
      <c r="Q110" s="56" t="n">
        <f aca="false">P110*(1-Assumptions!E26)</f>
        <v>0.9191986578676</v>
      </c>
      <c r="R110" s="50" t="n">
        <f aca="false">Q110*(1-Assumptions!E26)</f>
        <v>0.913683465920395</v>
      </c>
      <c r="S110" s="50" t="n">
        <f aca="false">R110*(1-Assumptions!E26)</f>
        <v>0.908201365124872</v>
      </c>
      <c r="T110" s="50" t="n">
        <f aca="false">S110*(1-Assumptions!E26)</f>
        <v>0.902752156934123</v>
      </c>
      <c r="U110" s="50" t="n">
        <f aca="false">T110*(1-Assumptions!E26)</f>
        <v>0.897335643992518</v>
      </c>
      <c r="V110" s="50" t="n">
        <f aca="false">U110*(1-Assumptions!E26)</f>
        <v>0.891951630128563</v>
      </c>
      <c r="W110" s="50" t="n">
        <f aca="false">V110*(1-Assumptions!E26)</f>
        <v>0.886599920347792</v>
      </c>
      <c r="X110" s="50" t="n">
        <f aca="false">W110*(1-Assumptions!E26)</f>
        <v>0.881280320825705</v>
      </c>
      <c r="Y110" s="50" t="n">
        <f aca="false">X110*(1-Assumptions!E26)</f>
        <v>0.875992638900751</v>
      </c>
      <c r="Z110" s="50" t="n">
        <f aca="false">Y110*(1-Assumptions!E26)</f>
        <v>0.870736683067346</v>
      </c>
    </row>
    <row r="111" customFormat="false" ht="15" hidden="false" customHeight="true" outlineLevel="0" collapsed="false">
      <c r="A111" s="45" t="s">
        <v>120</v>
      </c>
      <c r="B111" s="46" t="n">
        <f aca="false">Assumptions!E6</f>
        <v>1</v>
      </c>
      <c r="C111" s="56" t="n">
        <v>1</v>
      </c>
      <c r="D111" s="56" t="n">
        <f aca="false">C111*(1-Assumptions!E26)</f>
        <v>0.994</v>
      </c>
      <c r="E111" s="56" t="n">
        <f aca="false">D111*(1-Assumptions!E26)</f>
        <v>0.988036</v>
      </c>
      <c r="F111" s="56" t="n">
        <f aca="false">E111*(1-Assumptions!E26)</f>
        <v>0.982107784</v>
      </c>
      <c r="G111" s="56" t="n">
        <f aca="false">F111*(1-Assumptions!E26)</f>
        <v>0.976215137296</v>
      </c>
      <c r="H111" s="56" t="n">
        <f aca="false">G111*(1-Assumptions!E26)</f>
        <v>0.970357846472224</v>
      </c>
      <c r="I111" s="56" t="n">
        <f aca="false">H111*(1-Assumptions!E26)</f>
        <v>0.964535699393391</v>
      </c>
      <c r="J111" s="56" t="n">
        <f aca="false">I111*(1-Assumptions!E26)</f>
        <v>0.95874848519703</v>
      </c>
      <c r="K111" s="56" t="n">
        <f aca="false">J111*(1-Assumptions!E26)</f>
        <v>0.952995994285848</v>
      </c>
      <c r="L111" s="56" t="n">
        <f aca="false">K111*(1-Assumptions!E26)</f>
        <v>0.947278018320133</v>
      </c>
      <c r="M111" s="56" t="n">
        <f aca="false">L111*(1-Assumptions!E26)</f>
        <v>0.941594350210212</v>
      </c>
      <c r="N111" s="56" t="n">
        <f aca="false">M111*(1-Assumptions!E26)</f>
        <v>0.935944784108951</v>
      </c>
      <c r="O111" s="56" t="n">
        <f aca="false">N111*(1-Assumptions!E26)</f>
        <v>0.930329115404297</v>
      </c>
      <c r="P111" s="56" t="n">
        <f aca="false">O111*(1-Assumptions!E26)</f>
        <v>0.924747140711871</v>
      </c>
      <c r="Q111" s="50" t="n">
        <f aca="false">P111*(1-Assumptions!E26)</f>
        <v>0.9191986578676</v>
      </c>
      <c r="R111" s="50" t="n">
        <f aca="false">Q111*(1-Assumptions!E26)</f>
        <v>0.913683465920395</v>
      </c>
      <c r="S111" s="50" t="n">
        <f aca="false">R111*(1-Assumptions!E26)</f>
        <v>0.908201365124872</v>
      </c>
      <c r="T111" s="50" t="n">
        <f aca="false">S111*(1-Assumptions!E26)</f>
        <v>0.902752156934123</v>
      </c>
      <c r="U111" s="50" t="n">
        <f aca="false">T111*(1-Assumptions!E26)</f>
        <v>0.897335643992518</v>
      </c>
      <c r="V111" s="50" t="n">
        <f aca="false">U111*(1-Assumptions!E26)</f>
        <v>0.891951630128563</v>
      </c>
      <c r="W111" s="50" t="n">
        <f aca="false">V111*(1-Assumptions!E26)</f>
        <v>0.886599920347792</v>
      </c>
      <c r="X111" s="50" t="n">
        <f aca="false">W111*(1-Assumptions!E26)</f>
        <v>0.881280320825705</v>
      </c>
      <c r="Y111" s="50" t="n">
        <f aca="false">X111*(1-Assumptions!E26)</f>
        <v>0.875992638900751</v>
      </c>
      <c r="Z111" s="50" t="n">
        <f aca="false">Y111*(1-Assumptions!E26)</f>
        <v>0.870736683067346</v>
      </c>
    </row>
    <row r="112" customFormat="false" ht="15" hidden="false" customHeight="true" outlineLevel="0" collapsed="false">
      <c r="A112" s="48" t="s">
        <v>121</v>
      </c>
      <c r="B112" s="49" t="n">
        <f aca="false">Assumptions!E6</f>
        <v>1</v>
      </c>
      <c r="C112" s="56" t="n">
        <v>1</v>
      </c>
      <c r="D112" s="56" t="n">
        <f aca="false">C112*(1-Assumptions!E26)</f>
        <v>0.994</v>
      </c>
      <c r="E112" s="56" t="n">
        <f aca="false">D112*(1-Assumptions!E26)</f>
        <v>0.988036</v>
      </c>
      <c r="F112" s="56" t="n">
        <f aca="false">E112*(1-Assumptions!E26)</f>
        <v>0.982107784</v>
      </c>
      <c r="G112" s="56" t="n">
        <f aca="false">F112*(1-Assumptions!E26)</f>
        <v>0.976215137296</v>
      </c>
      <c r="H112" s="56" t="n">
        <f aca="false">G112*(1-Assumptions!E26)</f>
        <v>0.970357846472224</v>
      </c>
      <c r="I112" s="56" t="n">
        <f aca="false">H112*(1-Assumptions!E26)</f>
        <v>0.964535699393391</v>
      </c>
      <c r="J112" s="56" t="n">
        <f aca="false">I112*(1-Assumptions!E26)</f>
        <v>0.95874848519703</v>
      </c>
      <c r="K112" s="56" t="n">
        <f aca="false">J112*(1-Assumptions!E26)</f>
        <v>0.952995994285848</v>
      </c>
      <c r="L112" s="56" t="n">
        <f aca="false">K112*(1-Assumptions!E26)</f>
        <v>0.947278018320133</v>
      </c>
      <c r="M112" s="56" t="n">
        <f aca="false">L112*(1-Assumptions!E26)</f>
        <v>0.941594350210212</v>
      </c>
      <c r="N112" s="56" t="n">
        <f aca="false">M112*(1-Assumptions!E26)</f>
        <v>0.935944784108951</v>
      </c>
      <c r="O112" s="56" t="n">
        <f aca="false">N112*(1-Assumptions!E26)</f>
        <v>0.930329115404297</v>
      </c>
      <c r="P112" s="50" t="n">
        <f aca="false">O112*(1-Assumptions!E26)</f>
        <v>0.924747140711871</v>
      </c>
      <c r="Q112" s="50" t="n">
        <f aca="false">P112*(1-Assumptions!E26)</f>
        <v>0.9191986578676</v>
      </c>
      <c r="R112" s="50" t="n">
        <f aca="false">Q112*(1-Assumptions!E26)</f>
        <v>0.913683465920395</v>
      </c>
      <c r="S112" s="50" t="n">
        <f aca="false">R112*(1-Assumptions!E26)</f>
        <v>0.908201365124872</v>
      </c>
      <c r="T112" s="50" t="n">
        <f aca="false">S112*(1-Assumptions!E26)</f>
        <v>0.902752156934123</v>
      </c>
      <c r="U112" s="50" t="n">
        <f aca="false">T112*(1-Assumptions!E26)</f>
        <v>0.897335643992518</v>
      </c>
      <c r="V112" s="50" t="n">
        <f aca="false">U112*(1-Assumptions!E26)</f>
        <v>0.891951630128563</v>
      </c>
      <c r="W112" s="50" t="n">
        <f aca="false">V112*(1-Assumptions!E26)</f>
        <v>0.886599920347792</v>
      </c>
      <c r="X112" s="50" t="n">
        <f aca="false">W112*(1-Assumptions!E26)</f>
        <v>0.881280320825705</v>
      </c>
      <c r="Y112" s="50" t="n">
        <f aca="false">X112*(1-Assumptions!E26)</f>
        <v>0.875992638900751</v>
      </c>
      <c r="Z112" s="50" t="n">
        <f aca="false">Y112*(1-Assumptions!E26)</f>
        <v>0.870736683067346</v>
      </c>
    </row>
    <row r="113" customFormat="false" ht="15" hidden="false" customHeight="true" outlineLevel="0" collapsed="false">
      <c r="A113" s="45" t="s">
        <v>122</v>
      </c>
      <c r="B113" s="46" t="n">
        <f aca="false">Assumptions!E6</f>
        <v>1</v>
      </c>
      <c r="C113" s="56" t="n">
        <v>1</v>
      </c>
      <c r="D113" s="56" t="n">
        <f aca="false">C113*(1-Assumptions!E26)</f>
        <v>0.994</v>
      </c>
      <c r="E113" s="56" t="n">
        <f aca="false">D113*(1-Assumptions!E26)</f>
        <v>0.988036</v>
      </c>
      <c r="F113" s="56" t="n">
        <f aca="false">E113*(1-Assumptions!E26)</f>
        <v>0.982107784</v>
      </c>
      <c r="G113" s="56" t="n">
        <f aca="false">F113*(1-Assumptions!E26)</f>
        <v>0.976215137296</v>
      </c>
      <c r="H113" s="56" t="n">
        <f aca="false">G113*(1-Assumptions!E26)</f>
        <v>0.970357846472224</v>
      </c>
      <c r="I113" s="56" t="n">
        <f aca="false">H113*(1-Assumptions!E26)</f>
        <v>0.964535699393391</v>
      </c>
      <c r="J113" s="56" t="n">
        <f aca="false">I113*(1-Assumptions!E26)</f>
        <v>0.95874848519703</v>
      </c>
      <c r="K113" s="56" t="n">
        <f aca="false">J113*(1-Assumptions!E26)</f>
        <v>0.952995994285848</v>
      </c>
      <c r="L113" s="56" t="n">
        <f aca="false">K113*(1-Assumptions!E26)</f>
        <v>0.947278018320133</v>
      </c>
      <c r="M113" s="56" t="n">
        <f aca="false">L113*(1-Assumptions!E26)</f>
        <v>0.941594350210212</v>
      </c>
      <c r="N113" s="56" t="n">
        <f aca="false">M113*(1-Assumptions!E26)</f>
        <v>0.935944784108951</v>
      </c>
      <c r="O113" s="50" t="n">
        <f aca="false">N113*(1-Assumptions!E26)</f>
        <v>0.930329115404297</v>
      </c>
      <c r="P113" s="50" t="n">
        <f aca="false">O113*(1-Assumptions!E26)</f>
        <v>0.924747140711871</v>
      </c>
      <c r="Q113" s="50" t="n">
        <f aca="false">P113*(1-Assumptions!E26)</f>
        <v>0.9191986578676</v>
      </c>
      <c r="R113" s="50" t="n">
        <f aca="false">Q113*(1-Assumptions!E26)</f>
        <v>0.913683465920395</v>
      </c>
      <c r="S113" s="50" t="n">
        <f aca="false">R113*(1-Assumptions!E26)</f>
        <v>0.908201365124872</v>
      </c>
      <c r="T113" s="50" t="n">
        <f aca="false">S113*(1-Assumptions!E26)</f>
        <v>0.902752156934123</v>
      </c>
      <c r="U113" s="50" t="n">
        <f aca="false">T113*(1-Assumptions!E26)</f>
        <v>0.897335643992518</v>
      </c>
      <c r="V113" s="50" t="n">
        <f aca="false">U113*(1-Assumptions!E26)</f>
        <v>0.891951630128563</v>
      </c>
      <c r="W113" s="50" t="n">
        <f aca="false">V113*(1-Assumptions!E26)</f>
        <v>0.886599920347792</v>
      </c>
      <c r="X113" s="50" t="n">
        <f aca="false">W113*(1-Assumptions!E26)</f>
        <v>0.881280320825705</v>
      </c>
      <c r="Y113" s="50" t="n">
        <f aca="false">X113*(1-Assumptions!E26)</f>
        <v>0.875992638900751</v>
      </c>
      <c r="Z113" s="50" t="n">
        <f aca="false">Y113*(1-Assumptions!E26)</f>
        <v>0.870736683067346</v>
      </c>
    </row>
    <row r="114" customFormat="false" ht="15" hidden="false" customHeight="true" outlineLevel="0" collapsed="false">
      <c r="A114" s="48" t="s">
        <v>123</v>
      </c>
      <c r="B114" s="49" t="n">
        <f aca="false">Assumptions!E6</f>
        <v>1</v>
      </c>
      <c r="C114" s="56" t="n">
        <v>1</v>
      </c>
      <c r="D114" s="56" t="n">
        <f aca="false">C114*(1-Assumptions!E26)</f>
        <v>0.994</v>
      </c>
      <c r="E114" s="56" t="n">
        <f aca="false">D114*(1-Assumptions!E26)</f>
        <v>0.988036</v>
      </c>
      <c r="F114" s="56" t="n">
        <f aca="false">E114*(1-Assumptions!E26)</f>
        <v>0.982107784</v>
      </c>
      <c r="G114" s="56" t="n">
        <f aca="false">F114*(1-Assumptions!E26)</f>
        <v>0.976215137296</v>
      </c>
      <c r="H114" s="56" t="n">
        <f aca="false">G114*(1-Assumptions!E26)</f>
        <v>0.970357846472224</v>
      </c>
      <c r="I114" s="56" t="n">
        <f aca="false">H114*(1-Assumptions!E26)</f>
        <v>0.964535699393391</v>
      </c>
      <c r="J114" s="56" t="n">
        <f aca="false">I114*(1-Assumptions!E26)</f>
        <v>0.95874848519703</v>
      </c>
      <c r="K114" s="56" t="n">
        <f aca="false">J114*(1-Assumptions!E26)</f>
        <v>0.952995994285848</v>
      </c>
      <c r="L114" s="56" t="n">
        <f aca="false">K114*(1-Assumptions!E26)</f>
        <v>0.947278018320133</v>
      </c>
      <c r="M114" s="56" t="n">
        <f aca="false">L114*(1-Assumptions!E26)</f>
        <v>0.941594350210212</v>
      </c>
      <c r="N114" s="50" t="n">
        <f aca="false">M114*(1-Assumptions!E26)</f>
        <v>0.935944784108951</v>
      </c>
      <c r="O114" s="50" t="n">
        <f aca="false">N114*(1-Assumptions!E26)</f>
        <v>0.930329115404297</v>
      </c>
      <c r="P114" s="50" t="n">
        <f aca="false">O114*(1-Assumptions!E26)</f>
        <v>0.924747140711871</v>
      </c>
      <c r="Q114" s="50" t="n">
        <f aca="false">P114*(1-Assumptions!E26)</f>
        <v>0.9191986578676</v>
      </c>
      <c r="R114" s="50" t="n">
        <f aca="false">Q114*(1-Assumptions!E26)</f>
        <v>0.913683465920395</v>
      </c>
      <c r="S114" s="50" t="n">
        <f aca="false">R114*(1-Assumptions!E26)</f>
        <v>0.908201365124872</v>
      </c>
      <c r="T114" s="50" t="n">
        <f aca="false">S114*(1-Assumptions!E26)</f>
        <v>0.902752156934123</v>
      </c>
      <c r="U114" s="50" t="n">
        <f aca="false">T114*(1-Assumptions!E26)</f>
        <v>0.897335643992518</v>
      </c>
      <c r="V114" s="50" t="n">
        <f aca="false">U114*(1-Assumptions!E26)</f>
        <v>0.891951630128563</v>
      </c>
      <c r="W114" s="50" t="n">
        <f aca="false">V114*(1-Assumptions!E26)</f>
        <v>0.886599920347792</v>
      </c>
      <c r="X114" s="50" t="n">
        <f aca="false">W114*(1-Assumptions!E26)</f>
        <v>0.881280320825705</v>
      </c>
      <c r="Y114" s="50" t="n">
        <f aca="false">X114*(1-Assumptions!E26)</f>
        <v>0.875992638900751</v>
      </c>
      <c r="Z114" s="50" t="n">
        <f aca="false">Y114*(1-Assumptions!E26)</f>
        <v>0.870736683067346</v>
      </c>
    </row>
    <row r="115" customFormat="false" ht="15" hidden="false" customHeight="true" outlineLevel="0" collapsed="false">
      <c r="A115" s="45" t="s">
        <v>124</v>
      </c>
      <c r="B115" s="46" t="n">
        <f aca="false">Assumptions!E6</f>
        <v>1</v>
      </c>
      <c r="C115" s="56" t="n">
        <v>1</v>
      </c>
      <c r="D115" s="56" t="n">
        <f aca="false">C115*(1-Assumptions!E26)</f>
        <v>0.994</v>
      </c>
      <c r="E115" s="56" t="n">
        <f aca="false">D115*(1-Assumptions!E26)</f>
        <v>0.988036</v>
      </c>
      <c r="F115" s="56" t="n">
        <f aca="false">E115*(1-Assumptions!E26)</f>
        <v>0.982107784</v>
      </c>
      <c r="G115" s="56" t="n">
        <f aca="false">F115*(1-Assumptions!E26)</f>
        <v>0.976215137296</v>
      </c>
      <c r="H115" s="56" t="n">
        <f aca="false">G115*(1-Assumptions!E26)</f>
        <v>0.970357846472224</v>
      </c>
      <c r="I115" s="56" t="n">
        <f aca="false">H115*(1-Assumptions!E26)</f>
        <v>0.964535699393391</v>
      </c>
      <c r="J115" s="56" t="n">
        <f aca="false">I115*(1-Assumptions!E26)</f>
        <v>0.95874848519703</v>
      </c>
      <c r="K115" s="56" t="n">
        <f aca="false">J115*(1-Assumptions!E26)</f>
        <v>0.952995994285848</v>
      </c>
      <c r="L115" s="56" t="n">
        <f aca="false">K115*(1-Assumptions!E26)</f>
        <v>0.947278018320133</v>
      </c>
      <c r="M115" s="50" t="n">
        <f aca="false">L115*(1-Assumptions!E26)</f>
        <v>0.941594350210212</v>
      </c>
      <c r="N115" s="50" t="n">
        <f aca="false">M115*(1-Assumptions!E26)</f>
        <v>0.935944784108951</v>
      </c>
      <c r="O115" s="50" t="n">
        <f aca="false">N115*(1-Assumptions!E26)</f>
        <v>0.930329115404297</v>
      </c>
      <c r="P115" s="50" t="n">
        <f aca="false">O115*(1-Assumptions!E26)</f>
        <v>0.924747140711871</v>
      </c>
      <c r="Q115" s="50" t="n">
        <f aca="false">P115*(1-Assumptions!E26)</f>
        <v>0.9191986578676</v>
      </c>
      <c r="R115" s="50" t="n">
        <f aca="false">Q115*(1-Assumptions!E26)</f>
        <v>0.913683465920395</v>
      </c>
      <c r="S115" s="50" t="n">
        <f aca="false">R115*(1-Assumptions!E26)</f>
        <v>0.908201365124872</v>
      </c>
      <c r="T115" s="50" t="n">
        <f aca="false">S115*(1-Assumptions!E26)</f>
        <v>0.902752156934123</v>
      </c>
      <c r="U115" s="50" t="n">
        <f aca="false">T115*(1-Assumptions!E26)</f>
        <v>0.897335643992518</v>
      </c>
      <c r="V115" s="50" t="n">
        <f aca="false">U115*(1-Assumptions!E26)</f>
        <v>0.891951630128563</v>
      </c>
      <c r="W115" s="50" t="n">
        <f aca="false">V115*(1-Assumptions!E26)</f>
        <v>0.886599920347792</v>
      </c>
      <c r="X115" s="50" t="n">
        <f aca="false">W115*(1-Assumptions!E26)</f>
        <v>0.881280320825705</v>
      </c>
      <c r="Y115" s="50" t="n">
        <f aca="false">X115*(1-Assumptions!E26)</f>
        <v>0.875992638900751</v>
      </c>
      <c r="Z115" s="50" t="n">
        <f aca="false">Y115*(1-Assumptions!E26)</f>
        <v>0.870736683067346</v>
      </c>
    </row>
    <row r="116" customFormat="false" ht="15" hidden="false" customHeight="true" outlineLevel="0" collapsed="false">
      <c r="A116" s="48" t="s">
        <v>125</v>
      </c>
      <c r="B116" s="49" t="n">
        <f aca="false">Assumptions!E6</f>
        <v>1</v>
      </c>
      <c r="C116" s="56" t="n">
        <v>1</v>
      </c>
      <c r="D116" s="56" t="n">
        <f aca="false">C116*(1-Assumptions!E26)</f>
        <v>0.994</v>
      </c>
      <c r="E116" s="56" t="n">
        <f aca="false">D116*(1-Assumptions!E26)</f>
        <v>0.988036</v>
      </c>
      <c r="F116" s="56" t="n">
        <f aca="false">E116*(1-Assumptions!E26)</f>
        <v>0.982107784</v>
      </c>
      <c r="G116" s="56" t="n">
        <f aca="false">F116*(1-Assumptions!E26)</f>
        <v>0.976215137296</v>
      </c>
      <c r="H116" s="56" t="n">
        <f aca="false">G116*(1-Assumptions!E26)</f>
        <v>0.970357846472224</v>
      </c>
      <c r="I116" s="56" t="n">
        <f aca="false">H116*(1-Assumptions!E26)</f>
        <v>0.964535699393391</v>
      </c>
      <c r="J116" s="56" t="n">
        <f aca="false">I116*(1-Assumptions!E26)</f>
        <v>0.95874848519703</v>
      </c>
      <c r="K116" s="56" t="n">
        <f aca="false">J116*(1-Assumptions!E26)</f>
        <v>0.952995994285848</v>
      </c>
      <c r="L116" s="50" t="n">
        <f aca="false">K116*(1-Assumptions!E26)</f>
        <v>0.947278018320133</v>
      </c>
      <c r="M116" s="50" t="n">
        <f aca="false">L116*(1-Assumptions!E26)</f>
        <v>0.941594350210212</v>
      </c>
      <c r="N116" s="50" t="n">
        <f aca="false">M116*(1-Assumptions!E26)</f>
        <v>0.935944784108951</v>
      </c>
      <c r="O116" s="50" t="n">
        <f aca="false">N116*(1-Assumptions!E26)</f>
        <v>0.930329115404297</v>
      </c>
      <c r="P116" s="50" t="n">
        <f aca="false">O116*(1-Assumptions!E26)</f>
        <v>0.924747140711871</v>
      </c>
      <c r="Q116" s="50" t="n">
        <f aca="false">P116*(1-Assumptions!E26)</f>
        <v>0.9191986578676</v>
      </c>
      <c r="R116" s="50" t="n">
        <f aca="false">Q116*(1-Assumptions!E26)</f>
        <v>0.913683465920395</v>
      </c>
      <c r="S116" s="50" t="n">
        <f aca="false">R116*(1-Assumptions!E26)</f>
        <v>0.908201365124872</v>
      </c>
      <c r="T116" s="50" t="n">
        <f aca="false">S116*(1-Assumptions!E26)</f>
        <v>0.902752156934123</v>
      </c>
      <c r="U116" s="50" t="n">
        <f aca="false">T116*(1-Assumptions!E26)</f>
        <v>0.897335643992518</v>
      </c>
      <c r="V116" s="50" t="n">
        <f aca="false">U116*(1-Assumptions!E26)</f>
        <v>0.891951630128563</v>
      </c>
      <c r="W116" s="50" t="n">
        <f aca="false">V116*(1-Assumptions!E26)</f>
        <v>0.886599920347792</v>
      </c>
      <c r="X116" s="50" t="n">
        <f aca="false">W116*(1-Assumptions!E26)</f>
        <v>0.881280320825705</v>
      </c>
      <c r="Y116" s="50" t="n">
        <f aca="false">X116*(1-Assumptions!E26)</f>
        <v>0.875992638900751</v>
      </c>
      <c r="Z116" s="50" t="n">
        <f aca="false">Y116*(1-Assumptions!E26)</f>
        <v>0.870736683067346</v>
      </c>
    </row>
    <row r="117" customFormat="false" ht="15" hidden="false" customHeight="true" outlineLevel="0" collapsed="false">
      <c r="A117" s="45" t="s">
        <v>126</v>
      </c>
      <c r="B117" s="46" t="n">
        <f aca="false">Assumptions!E6</f>
        <v>1</v>
      </c>
      <c r="C117" s="56" t="n">
        <v>1</v>
      </c>
      <c r="D117" s="56" t="n">
        <f aca="false">C117*(1-Assumptions!E26)</f>
        <v>0.994</v>
      </c>
      <c r="E117" s="56" t="n">
        <f aca="false">D117*(1-Assumptions!E26)</f>
        <v>0.988036</v>
      </c>
      <c r="F117" s="56" t="n">
        <f aca="false">E117*(1-Assumptions!E26)</f>
        <v>0.982107784</v>
      </c>
      <c r="G117" s="56" t="n">
        <f aca="false">F117*(1-Assumptions!E26)</f>
        <v>0.976215137296</v>
      </c>
      <c r="H117" s="56" t="n">
        <f aca="false">G117*(1-Assumptions!E26)</f>
        <v>0.970357846472224</v>
      </c>
      <c r="I117" s="56" t="n">
        <f aca="false">H117*(1-Assumptions!E26)</f>
        <v>0.964535699393391</v>
      </c>
      <c r="J117" s="56" t="n">
        <f aca="false">I117*(1-Assumptions!E26)</f>
        <v>0.95874848519703</v>
      </c>
      <c r="K117" s="50" t="n">
        <f aca="false">J117*(1-Assumptions!E26)</f>
        <v>0.952995994285848</v>
      </c>
      <c r="L117" s="50" t="n">
        <f aca="false">K117*(1-Assumptions!E26)</f>
        <v>0.947278018320133</v>
      </c>
      <c r="M117" s="50" t="n">
        <f aca="false">L117*(1-Assumptions!E26)</f>
        <v>0.941594350210212</v>
      </c>
      <c r="N117" s="50" t="n">
        <f aca="false">M117*(1-Assumptions!E26)</f>
        <v>0.935944784108951</v>
      </c>
      <c r="O117" s="50" t="n">
        <f aca="false">N117*(1-Assumptions!E26)</f>
        <v>0.930329115404297</v>
      </c>
      <c r="P117" s="50" t="n">
        <f aca="false">O117*(1-Assumptions!E26)</f>
        <v>0.924747140711871</v>
      </c>
      <c r="Q117" s="50" t="n">
        <f aca="false">P117*(1-Assumptions!E26)</f>
        <v>0.9191986578676</v>
      </c>
      <c r="R117" s="50" t="n">
        <f aca="false">Q117*(1-Assumptions!E26)</f>
        <v>0.913683465920395</v>
      </c>
      <c r="S117" s="50" t="n">
        <f aca="false">R117*(1-Assumptions!E26)</f>
        <v>0.908201365124872</v>
      </c>
      <c r="T117" s="50" t="n">
        <f aca="false">S117*(1-Assumptions!E26)</f>
        <v>0.902752156934123</v>
      </c>
      <c r="U117" s="50" t="n">
        <f aca="false">T117*(1-Assumptions!E26)</f>
        <v>0.897335643992518</v>
      </c>
      <c r="V117" s="50" t="n">
        <f aca="false">U117*(1-Assumptions!E26)</f>
        <v>0.891951630128563</v>
      </c>
      <c r="W117" s="50" t="n">
        <f aca="false">V117*(1-Assumptions!E26)</f>
        <v>0.886599920347792</v>
      </c>
      <c r="X117" s="50" t="n">
        <f aca="false">W117*(1-Assumptions!E26)</f>
        <v>0.881280320825705</v>
      </c>
      <c r="Y117" s="50" t="n">
        <f aca="false">X117*(1-Assumptions!E26)</f>
        <v>0.875992638900751</v>
      </c>
      <c r="Z117" s="50" t="n">
        <f aca="false">Y117*(1-Assumptions!E26)</f>
        <v>0.870736683067346</v>
      </c>
    </row>
    <row r="118" customFormat="false" ht="15" hidden="false" customHeight="true" outlineLevel="0" collapsed="false">
      <c r="A118" s="48" t="s">
        <v>127</v>
      </c>
      <c r="B118" s="49" t="n">
        <f aca="false">Assumptions!E6</f>
        <v>1</v>
      </c>
      <c r="C118" s="56" t="n">
        <v>1</v>
      </c>
      <c r="D118" s="56" t="n">
        <f aca="false">C118*(1-Assumptions!E26)</f>
        <v>0.994</v>
      </c>
      <c r="E118" s="56" t="n">
        <f aca="false">D118*(1-Assumptions!E26)</f>
        <v>0.988036</v>
      </c>
      <c r="F118" s="56" t="n">
        <f aca="false">E118*(1-Assumptions!E26)</f>
        <v>0.982107784</v>
      </c>
      <c r="G118" s="56" t="n">
        <f aca="false">F118*(1-Assumptions!E26)</f>
        <v>0.976215137296</v>
      </c>
      <c r="H118" s="56" t="n">
        <f aca="false">G118*(1-Assumptions!E26)</f>
        <v>0.970357846472224</v>
      </c>
      <c r="I118" s="56" t="n">
        <f aca="false">H118*(1-Assumptions!E26)</f>
        <v>0.964535699393391</v>
      </c>
      <c r="J118" s="50" t="n">
        <f aca="false">I118*(1-Assumptions!E26)</f>
        <v>0.95874848519703</v>
      </c>
      <c r="K118" s="50" t="n">
        <f aca="false">J118*(1-Assumptions!E26)</f>
        <v>0.952995994285848</v>
      </c>
      <c r="L118" s="50" t="n">
        <f aca="false">K118*(1-Assumptions!E26)</f>
        <v>0.947278018320133</v>
      </c>
      <c r="M118" s="50" t="n">
        <f aca="false">L118*(1-Assumptions!E26)</f>
        <v>0.941594350210212</v>
      </c>
      <c r="N118" s="50" t="n">
        <f aca="false">M118*(1-Assumptions!E26)</f>
        <v>0.935944784108951</v>
      </c>
      <c r="O118" s="50" t="n">
        <f aca="false">N118*(1-Assumptions!E26)</f>
        <v>0.930329115404297</v>
      </c>
      <c r="P118" s="50" t="n">
        <f aca="false">O118*(1-Assumptions!E26)</f>
        <v>0.924747140711871</v>
      </c>
      <c r="Q118" s="50" t="n">
        <f aca="false">P118*(1-Assumptions!E26)</f>
        <v>0.9191986578676</v>
      </c>
      <c r="R118" s="50" t="n">
        <f aca="false">Q118*(1-Assumptions!E26)</f>
        <v>0.913683465920395</v>
      </c>
      <c r="S118" s="50" t="n">
        <f aca="false">R118*(1-Assumptions!E26)</f>
        <v>0.908201365124872</v>
      </c>
      <c r="T118" s="50" t="n">
        <f aca="false">S118*(1-Assumptions!E26)</f>
        <v>0.902752156934123</v>
      </c>
      <c r="U118" s="50" t="n">
        <f aca="false">T118*(1-Assumptions!E26)</f>
        <v>0.897335643992518</v>
      </c>
      <c r="V118" s="50" t="n">
        <f aca="false">U118*(1-Assumptions!E26)</f>
        <v>0.891951630128563</v>
      </c>
      <c r="W118" s="50" t="n">
        <f aca="false">V118*(1-Assumptions!E26)</f>
        <v>0.886599920347792</v>
      </c>
      <c r="X118" s="50" t="n">
        <f aca="false">W118*(1-Assumptions!E26)</f>
        <v>0.881280320825705</v>
      </c>
      <c r="Y118" s="50" t="n">
        <f aca="false">X118*(1-Assumptions!E26)</f>
        <v>0.875992638900751</v>
      </c>
      <c r="Z118" s="50" t="n">
        <f aca="false">Y118*(1-Assumptions!E26)</f>
        <v>0.870736683067346</v>
      </c>
    </row>
    <row r="119" customFormat="false" ht="15" hidden="false" customHeight="true" outlineLevel="0" collapsed="false">
      <c r="A119" s="45" t="s">
        <v>128</v>
      </c>
      <c r="B119" s="46" t="n">
        <f aca="false">Assumptions!E6</f>
        <v>1</v>
      </c>
      <c r="C119" s="56" t="n">
        <v>1</v>
      </c>
      <c r="D119" s="56" t="n">
        <f aca="false">C119*(1-Assumptions!E26)</f>
        <v>0.994</v>
      </c>
      <c r="E119" s="56" t="n">
        <f aca="false">D119*(1-Assumptions!E26)</f>
        <v>0.988036</v>
      </c>
      <c r="F119" s="56" t="n">
        <f aca="false">E119*(1-Assumptions!E26)</f>
        <v>0.982107784</v>
      </c>
      <c r="G119" s="56" t="n">
        <f aca="false">F119*(1-Assumptions!E26)</f>
        <v>0.976215137296</v>
      </c>
      <c r="H119" s="56" t="n">
        <f aca="false">G119*(1-Assumptions!E26)</f>
        <v>0.970357846472224</v>
      </c>
      <c r="I119" s="50" t="n">
        <f aca="false">H119*(1-Assumptions!E26)</f>
        <v>0.964535699393391</v>
      </c>
      <c r="J119" s="50" t="n">
        <f aca="false">I119*(1-Assumptions!E26)</f>
        <v>0.95874848519703</v>
      </c>
      <c r="K119" s="50" t="n">
        <f aca="false">J119*(1-Assumptions!E26)</f>
        <v>0.952995994285848</v>
      </c>
      <c r="L119" s="50" t="n">
        <f aca="false">K119*(1-Assumptions!E26)</f>
        <v>0.947278018320133</v>
      </c>
      <c r="M119" s="50" t="n">
        <f aca="false">L119*(1-Assumptions!E26)</f>
        <v>0.941594350210212</v>
      </c>
      <c r="N119" s="50" t="n">
        <f aca="false">M119*(1-Assumptions!E26)</f>
        <v>0.935944784108951</v>
      </c>
      <c r="O119" s="50" t="n">
        <f aca="false">N119*(1-Assumptions!E26)</f>
        <v>0.930329115404297</v>
      </c>
      <c r="P119" s="50" t="n">
        <f aca="false">O119*(1-Assumptions!E26)</f>
        <v>0.924747140711871</v>
      </c>
      <c r="Q119" s="50" t="n">
        <f aca="false">P119*(1-Assumptions!E26)</f>
        <v>0.9191986578676</v>
      </c>
      <c r="R119" s="50" t="n">
        <f aca="false">Q119*(1-Assumptions!E26)</f>
        <v>0.913683465920395</v>
      </c>
      <c r="S119" s="50" t="n">
        <f aca="false">R119*(1-Assumptions!E26)</f>
        <v>0.908201365124872</v>
      </c>
      <c r="T119" s="50" t="n">
        <f aca="false">S119*(1-Assumptions!E26)</f>
        <v>0.902752156934123</v>
      </c>
      <c r="U119" s="50" t="n">
        <f aca="false">T119*(1-Assumptions!E26)</f>
        <v>0.897335643992518</v>
      </c>
      <c r="V119" s="50" t="n">
        <f aca="false">U119*(1-Assumptions!E26)</f>
        <v>0.891951630128563</v>
      </c>
      <c r="W119" s="50" t="n">
        <f aca="false">V119*(1-Assumptions!E26)</f>
        <v>0.886599920347792</v>
      </c>
      <c r="X119" s="50" t="n">
        <f aca="false">W119*(1-Assumptions!E26)</f>
        <v>0.881280320825705</v>
      </c>
      <c r="Y119" s="50" t="n">
        <f aca="false">X119*(1-Assumptions!E26)</f>
        <v>0.875992638900751</v>
      </c>
      <c r="Z119" s="50" t="n">
        <f aca="false">Y119*(1-Assumptions!E26)</f>
        <v>0.870736683067346</v>
      </c>
    </row>
    <row r="120" customFormat="false" ht="15" hidden="false" customHeight="true" outlineLevel="0" collapsed="false">
      <c r="A120" s="48" t="s">
        <v>129</v>
      </c>
      <c r="B120" s="49" t="n">
        <f aca="false">Assumptions!E6</f>
        <v>1</v>
      </c>
      <c r="C120" s="56" t="n">
        <v>1</v>
      </c>
      <c r="D120" s="56" t="n">
        <f aca="false">C120*(1-Assumptions!E26)</f>
        <v>0.994</v>
      </c>
      <c r="E120" s="56" t="n">
        <f aca="false">D120*(1-Assumptions!E26)</f>
        <v>0.988036</v>
      </c>
      <c r="F120" s="56" t="n">
        <f aca="false">E120*(1-Assumptions!E26)</f>
        <v>0.982107784</v>
      </c>
      <c r="G120" s="56" t="n">
        <f aca="false">F120*(1-Assumptions!E26)</f>
        <v>0.976215137296</v>
      </c>
      <c r="H120" s="50" t="n">
        <f aca="false">G120*(1-Assumptions!E26)</f>
        <v>0.970357846472224</v>
      </c>
      <c r="I120" s="50" t="n">
        <f aca="false">H120*(1-Assumptions!E26)</f>
        <v>0.964535699393391</v>
      </c>
      <c r="J120" s="50" t="n">
        <f aca="false">I120*(1-Assumptions!E26)</f>
        <v>0.95874848519703</v>
      </c>
      <c r="K120" s="50" t="n">
        <f aca="false">J120*(1-Assumptions!E26)</f>
        <v>0.952995994285848</v>
      </c>
      <c r="L120" s="50" t="n">
        <f aca="false">K120*(1-Assumptions!E26)</f>
        <v>0.947278018320133</v>
      </c>
      <c r="M120" s="50" t="n">
        <f aca="false">L120*(1-Assumptions!E26)</f>
        <v>0.941594350210212</v>
      </c>
      <c r="N120" s="50" t="n">
        <f aca="false">M120*(1-Assumptions!E26)</f>
        <v>0.935944784108951</v>
      </c>
      <c r="O120" s="50" t="n">
        <f aca="false">N120*(1-Assumptions!E26)</f>
        <v>0.930329115404297</v>
      </c>
      <c r="P120" s="50" t="n">
        <f aca="false">O120*(1-Assumptions!E26)</f>
        <v>0.924747140711871</v>
      </c>
      <c r="Q120" s="50" t="n">
        <f aca="false">P120*(1-Assumptions!E26)</f>
        <v>0.9191986578676</v>
      </c>
      <c r="R120" s="50" t="n">
        <f aca="false">Q120*(1-Assumptions!E26)</f>
        <v>0.913683465920395</v>
      </c>
      <c r="S120" s="50" t="n">
        <f aca="false">R120*(1-Assumptions!E26)</f>
        <v>0.908201365124872</v>
      </c>
      <c r="T120" s="50" t="n">
        <f aca="false">S120*(1-Assumptions!E26)</f>
        <v>0.902752156934123</v>
      </c>
      <c r="U120" s="50" t="n">
        <f aca="false">T120*(1-Assumptions!E26)</f>
        <v>0.897335643992518</v>
      </c>
      <c r="V120" s="50" t="n">
        <f aca="false">U120*(1-Assumptions!E26)</f>
        <v>0.891951630128563</v>
      </c>
      <c r="W120" s="50" t="n">
        <f aca="false">V120*(1-Assumptions!E26)</f>
        <v>0.886599920347792</v>
      </c>
      <c r="X120" s="50" t="n">
        <f aca="false">W120*(1-Assumptions!E26)</f>
        <v>0.881280320825705</v>
      </c>
      <c r="Y120" s="50" t="n">
        <f aca="false">X120*(1-Assumptions!E26)</f>
        <v>0.875992638900751</v>
      </c>
      <c r="Z120" s="50" t="n">
        <f aca="false">Y120*(1-Assumptions!E26)</f>
        <v>0.870736683067346</v>
      </c>
    </row>
    <row r="121" customFormat="false" ht="15" hidden="false" customHeight="true" outlineLevel="0" collapsed="false">
      <c r="A121" s="45" t="s">
        <v>130</v>
      </c>
      <c r="B121" s="46" t="n">
        <f aca="false">Assumptions!E6</f>
        <v>1</v>
      </c>
      <c r="C121" s="56" t="n">
        <v>1</v>
      </c>
      <c r="D121" s="56" t="n">
        <f aca="false">C121*(1-Assumptions!E26)</f>
        <v>0.994</v>
      </c>
      <c r="E121" s="56" t="n">
        <f aca="false">D121*(1-Assumptions!E26)</f>
        <v>0.988036</v>
      </c>
      <c r="F121" s="56" t="n">
        <f aca="false">E121*(1-Assumptions!E26)</f>
        <v>0.982107784</v>
      </c>
      <c r="G121" s="50" t="n">
        <f aca="false">F121*(1-Assumptions!E26)</f>
        <v>0.976215137296</v>
      </c>
      <c r="H121" s="50" t="n">
        <f aca="false">G121*(1-Assumptions!E26)</f>
        <v>0.970357846472224</v>
      </c>
      <c r="I121" s="50" t="n">
        <f aca="false">H121*(1-Assumptions!E26)</f>
        <v>0.964535699393391</v>
      </c>
      <c r="J121" s="50" t="n">
        <f aca="false">I121*(1-Assumptions!E26)</f>
        <v>0.95874848519703</v>
      </c>
      <c r="K121" s="50" t="n">
        <f aca="false">J121*(1-Assumptions!E26)</f>
        <v>0.952995994285848</v>
      </c>
      <c r="L121" s="50" t="n">
        <f aca="false">K121*(1-Assumptions!E26)</f>
        <v>0.947278018320133</v>
      </c>
      <c r="M121" s="50" t="n">
        <f aca="false">L121*(1-Assumptions!E26)</f>
        <v>0.941594350210212</v>
      </c>
      <c r="N121" s="50" t="n">
        <f aca="false">M121*(1-Assumptions!E26)</f>
        <v>0.935944784108951</v>
      </c>
      <c r="O121" s="50" t="n">
        <f aca="false">N121*(1-Assumptions!E26)</f>
        <v>0.930329115404297</v>
      </c>
      <c r="P121" s="50" t="n">
        <f aca="false">O121*(1-Assumptions!E26)</f>
        <v>0.924747140711871</v>
      </c>
      <c r="Q121" s="50" t="n">
        <f aca="false">P121*(1-Assumptions!E26)</f>
        <v>0.9191986578676</v>
      </c>
      <c r="R121" s="50" t="n">
        <f aca="false">Q121*(1-Assumptions!E26)</f>
        <v>0.913683465920395</v>
      </c>
      <c r="S121" s="50" t="n">
        <f aca="false">R121*(1-Assumptions!E26)</f>
        <v>0.908201365124872</v>
      </c>
      <c r="T121" s="50" t="n">
        <f aca="false">S121*(1-Assumptions!E26)</f>
        <v>0.902752156934123</v>
      </c>
      <c r="U121" s="50" t="n">
        <f aca="false">T121*(1-Assumptions!E26)</f>
        <v>0.897335643992518</v>
      </c>
      <c r="V121" s="50" t="n">
        <f aca="false">U121*(1-Assumptions!E26)</f>
        <v>0.891951630128563</v>
      </c>
      <c r="W121" s="50" t="n">
        <f aca="false">V121*(1-Assumptions!E26)</f>
        <v>0.886599920347792</v>
      </c>
      <c r="X121" s="50" t="n">
        <f aca="false">W121*(1-Assumptions!E26)</f>
        <v>0.881280320825705</v>
      </c>
      <c r="Y121" s="50" t="n">
        <f aca="false">X121*(1-Assumptions!E26)</f>
        <v>0.875992638900751</v>
      </c>
      <c r="Z121" s="50" t="n">
        <f aca="false">Y121*(1-Assumptions!E26)</f>
        <v>0.870736683067346</v>
      </c>
    </row>
    <row r="122" customFormat="false" ht="15" hidden="false" customHeight="true" outlineLevel="0" collapsed="false">
      <c r="A122" s="48" t="s">
        <v>131</v>
      </c>
      <c r="B122" s="49" t="n">
        <f aca="false">Assumptions!E6</f>
        <v>1</v>
      </c>
      <c r="C122" s="56" t="n">
        <v>1</v>
      </c>
      <c r="D122" s="56" t="n">
        <f aca="false">C122*(1-Assumptions!E26)</f>
        <v>0.994</v>
      </c>
      <c r="E122" s="56" t="n">
        <f aca="false">D122*(1-Assumptions!E26)</f>
        <v>0.988036</v>
      </c>
      <c r="F122" s="50" t="n">
        <f aca="false">E122*(1-Assumptions!E26)</f>
        <v>0.982107784</v>
      </c>
      <c r="G122" s="50" t="n">
        <f aca="false">F122*(1-Assumptions!E26)</f>
        <v>0.976215137296</v>
      </c>
      <c r="H122" s="50" t="n">
        <f aca="false">G122*(1-Assumptions!E26)</f>
        <v>0.970357846472224</v>
      </c>
      <c r="I122" s="50" t="n">
        <f aca="false">H122*(1-Assumptions!E26)</f>
        <v>0.964535699393391</v>
      </c>
      <c r="J122" s="50" t="n">
        <f aca="false">I122*(1-Assumptions!E26)</f>
        <v>0.95874848519703</v>
      </c>
      <c r="K122" s="50" t="n">
        <f aca="false">J122*(1-Assumptions!E26)</f>
        <v>0.952995994285848</v>
      </c>
      <c r="L122" s="50" t="n">
        <f aca="false">K122*(1-Assumptions!E26)</f>
        <v>0.947278018320133</v>
      </c>
      <c r="M122" s="50" t="n">
        <f aca="false">L122*(1-Assumptions!E26)</f>
        <v>0.941594350210212</v>
      </c>
      <c r="N122" s="50" t="n">
        <f aca="false">M122*(1-Assumptions!E26)</f>
        <v>0.935944784108951</v>
      </c>
      <c r="O122" s="50" t="n">
        <f aca="false">N122*(1-Assumptions!E26)</f>
        <v>0.930329115404297</v>
      </c>
      <c r="P122" s="50" t="n">
        <f aca="false">O122*(1-Assumptions!E26)</f>
        <v>0.924747140711871</v>
      </c>
      <c r="Q122" s="50" t="n">
        <f aca="false">P122*(1-Assumptions!E26)</f>
        <v>0.9191986578676</v>
      </c>
      <c r="R122" s="50" t="n">
        <f aca="false">Q122*(1-Assumptions!E26)</f>
        <v>0.913683465920395</v>
      </c>
      <c r="S122" s="50" t="n">
        <f aca="false">R122*(1-Assumptions!E26)</f>
        <v>0.908201365124872</v>
      </c>
      <c r="T122" s="50" t="n">
        <f aca="false">S122*(1-Assumptions!E26)</f>
        <v>0.902752156934123</v>
      </c>
      <c r="U122" s="50" t="n">
        <f aca="false">T122*(1-Assumptions!E26)</f>
        <v>0.897335643992518</v>
      </c>
      <c r="V122" s="50" t="n">
        <f aca="false">U122*(1-Assumptions!E26)</f>
        <v>0.891951630128563</v>
      </c>
      <c r="W122" s="50" t="n">
        <f aca="false">V122*(1-Assumptions!E26)</f>
        <v>0.886599920347792</v>
      </c>
      <c r="X122" s="50" t="n">
        <f aca="false">W122*(1-Assumptions!E26)</f>
        <v>0.881280320825705</v>
      </c>
      <c r="Y122" s="50" t="n">
        <f aca="false">X122*(1-Assumptions!E26)</f>
        <v>0.875992638900751</v>
      </c>
      <c r="Z122" s="50" t="n">
        <f aca="false">Y122*(1-Assumptions!E26)</f>
        <v>0.870736683067346</v>
      </c>
    </row>
    <row r="123" customFormat="false" ht="15" hidden="false" customHeight="true" outlineLevel="0" collapsed="false">
      <c r="A123" s="45" t="s">
        <v>132</v>
      </c>
      <c r="B123" s="46" t="n">
        <f aca="false">Assumptions!E6</f>
        <v>1</v>
      </c>
      <c r="C123" s="56" t="n">
        <v>1</v>
      </c>
      <c r="D123" s="56" t="n">
        <f aca="false">C123*(1-Assumptions!E26)</f>
        <v>0.994</v>
      </c>
      <c r="E123" s="50" t="n">
        <f aca="false">D123*(1-Assumptions!E26)</f>
        <v>0.988036</v>
      </c>
      <c r="F123" s="50" t="n">
        <f aca="false">E123*(1-Assumptions!E26)</f>
        <v>0.982107784</v>
      </c>
      <c r="G123" s="50" t="n">
        <f aca="false">F123*(1-Assumptions!E26)</f>
        <v>0.976215137296</v>
      </c>
      <c r="H123" s="50" t="n">
        <f aca="false">G123*(1-Assumptions!E26)</f>
        <v>0.970357846472224</v>
      </c>
      <c r="I123" s="50" t="n">
        <f aca="false">H123*(1-Assumptions!E26)</f>
        <v>0.964535699393391</v>
      </c>
      <c r="J123" s="50" t="n">
        <f aca="false">I123*(1-Assumptions!E26)</f>
        <v>0.95874848519703</v>
      </c>
      <c r="K123" s="50" t="n">
        <f aca="false">J123*(1-Assumptions!E26)</f>
        <v>0.952995994285848</v>
      </c>
      <c r="L123" s="50" t="n">
        <f aca="false">K123*(1-Assumptions!E26)</f>
        <v>0.947278018320133</v>
      </c>
      <c r="M123" s="50" t="n">
        <f aca="false">L123*(1-Assumptions!E26)</f>
        <v>0.941594350210212</v>
      </c>
      <c r="N123" s="50" t="n">
        <f aca="false">M123*(1-Assumptions!E26)</f>
        <v>0.935944784108951</v>
      </c>
      <c r="O123" s="50" t="n">
        <f aca="false">N123*(1-Assumptions!E26)</f>
        <v>0.930329115404297</v>
      </c>
      <c r="P123" s="50" t="n">
        <f aca="false">O123*(1-Assumptions!E26)</f>
        <v>0.924747140711871</v>
      </c>
      <c r="Q123" s="50" t="n">
        <f aca="false">P123*(1-Assumptions!E26)</f>
        <v>0.9191986578676</v>
      </c>
      <c r="R123" s="50" t="n">
        <f aca="false">Q123*(1-Assumptions!E26)</f>
        <v>0.913683465920395</v>
      </c>
      <c r="S123" s="50" t="n">
        <f aca="false">R123*(1-Assumptions!E26)</f>
        <v>0.908201365124872</v>
      </c>
      <c r="T123" s="50" t="n">
        <f aca="false">S123*(1-Assumptions!E26)</f>
        <v>0.902752156934123</v>
      </c>
      <c r="U123" s="50" t="n">
        <f aca="false">T123*(1-Assumptions!E26)</f>
        <v>0.897335643992518</v>
      </c>
      <c r="V123" s="50" t="n">
        <f aca="false">U123*(1-Assumptions!E26)</f>
        <v>0.891951630128563</v>
      </c>
      <c r="W123" s="50" t="n">
        <f aca="false">V123*(1-Assumptions!E26)</f>
        <v>0.886599920347792</v>
      </c>
      <c r="X123" s="50" t="n">
        <f aca="false">W123*(1-Assumptions!E26)</f>
        <v>0.881280320825705</v>
      </c>
      <c r="Y123" s="50" t="n">
        <f aca="false">X123*(1-Assumptions!E26)</f>
        <v>0.875992638900751</v>
      </c>
      <c r="Z123" s="50" t="n">
        <f aca="false">Y123*(1-Assumptions!E26)</f>
        <v>0.870736683067346</v>
      </c>
    </row>
    <row r="124" customFormat="false" ht="15" hidden="false" customHeight="true" outlineLevel="0" collapsed="false">
      <c r="A124" s="48" t="s">
        <v>133</v>
      </c>
      <c r="B124" s="49" t="n">
        <f aca="false">Assumptions!E6</f>
        <v>1</v>
      </c>
      <c r="C124" s="56" t="n">
        <v>1</v>
      </c>
      <c r="D124" s="50" t="n">
        <f aca="false">C124*(1-Assumptions!E26)</f>
        <v>0.994</v>
      </c>
      <c r="E124" s="50" t="n">
        <f aca="false">D124*(1-Assumptions!E26)</f>
        <v>0.988036</v>
      </c>
      <c r="F124" s="50" t="n">
        <f aca="false">E124*(1-Assumptions!E26)</f>
        <v>0.982107784</v>
      </c>
      <c r="G124" s="50" t="n">
        <f aca="false">F124*(1-Assumptions!E26)</f>
        <v>0.976215137296</v>
      </c>
      <c r="H124" s="50" t="n">
        <f aca="false">G124*(1-Assumptions!E26)</f>
        <v>0.970357846472224</v>
      </c>
      <c r="I124" s="50" t="n">
        <f aca="false">H124*(1-Assumptions!E26)</f>
        <v>0.964535699393391</v>
      </c>
      <c r="J124" s="50" t="n">
        <f aca="false">I124*(1-Assumptions!E26)</f>
        <v>0.95874848519703</v>
      </c>
      <c r="K124" s="50" t="n">
        <f aca="false">J124*(1-Assumptions!E26)</f>
        <v>0.952995994285848</v>
      </c>
      <c r="L124" s="50" t="n">
        <f aca="false">K124*(1-Assumptions!E26)</f>
        <v>0.947278018320133</v>
      </c>
      <c r="M124" s="50" t="n">
        <f aca="false">L124*(1-Assumptions!E26)</f>
        <v>0.941594350210212</v>
      </c>
      <c r="N124" s="50" t="n">
        <f aca="false">M124*(1-Assumptions!E26)</f>
        <v>0.935944784108951</v>
      </c>
      <c r="O124" s="50" t="n">
        <f aca="false">N124*(1-Assumptions!E26)</f>
        <v>0.930329115404297</v>
      </c>
      <c r="P124" s="50" t="n">
        <f aca="false">O124*(1-Assumptions!E26)</f>
        <v>0.924747140711871</v>
      </c>
      <c r="Q124" s="50" t="n">
        <f aca="false">P124*(1-Assumptions!E26)</f>
        <v>0.9191986578676</v>
      </c>
      <c r="R124" s="50" t="n">
        <f aca="false">Q124*(1-Assumptions!E26)</f>
        <v>0.913683465920395</v>
      </c>
      <c r="S124" s="50" t="n">
        <f aca="false">R124*(1-Assumptions!E26)</f>
        <v>0.908201365124872</v>
      </c>
      <c r="T124" s="50" t="n">
        <f aca="false">S124*(1-Assumptions!E26)</f>
        <v>0.902752156934123</v>
      </c>
      <c r="U124" s="50" t="n">
        <f aca="false">T124*(1-Assumptions!E26)</f>
        <v>0.897335643992518</v>
      </c>
      <c r="V124" s="50" t="n">
        <f aca="false">U124*(1-Assumptions!E26)</f>
        <v>0.891951630128563</v>
      </c>
      <c r="W124" s="50" t="n">
        <f aca="false">V124*(1-Assumptions!E26)</f>
        <v>0.886599920347792</v>
      </c>
      <c r="X124" s="50" t="n">
        <f aca="false">W124*(1-Assumptions!E26)</f>
        <v>0.881280320825705</v>
      </c>
      <c r="Y124" s="50" t="n">
        <f aca="false">X124*(1-Assumptions!E26)</f>
        <v>0.875992638900751</v>
      </c>
      <c r="Z124" s="50" t="n">
        <f aca="false">Y124*(1-Assumptions!E26)</f>
        <v>0.870736683067346</v>
      </c>
    </row>
    <row r="125" customFormat="false" ht="15.75" hidden="false" customHeight="true" outlineLevel="0" collapsed="false">
      <c r="A125" s="51" t="s">
        <v>134</v>
      </c>
      <c r="B125" s="52"/>
      <c r="C125" s="53" t="n">
        <f aca="false">AVERAGE(C101:C124)</f>
        <v>1</v>
      </c>
      <c r="D125" s="53" t="n">
        <f aca="false">AVERAGE(D101:D124)</f>
        <v>0.994</v>
      </c>
      <c r="E125" s="53" t="n">
        <f aca="false">AVERAGE(E101:E124)</f>
        <v>0.988036</v>
      </c>
      <c r="F125" s="53" t="n">
        <f aca="false">AVERAGE(F101:F124)</f>
        <v>0.982107784</v>
      </c>
      <c r="G125" s="53" t="n">
        <f aca="false">AVERAGE(G101:G124)</f>
        <v>0.976215137296</v>
      </c>
      <c r="H125" s="53" t="n">
        <f aca="false">AVERAGE(H101:H124)</f>
        <v>0.970357846472224</v>
      </c>
      <c r="I125" s="53" t="n">
        <f aca="false">AVERAGE(I101:I124)</f>
        <v>0.964535699393391</v>
      </c>
      <c r="J125" s="53" t="n">
        <f aca="false">AVERAGE(J101:J124)</f>
        <v>0.95874848519703</v>
      </c>
      <c r="K125" s="53" t="n">
        <f aca="false">AVERAGE(K101:K124)</f>
        <v>0.952995994285848</v>
      </c>
      <c r="L125" s="53" t="n">
        <f aca="false">AVERAGE(L101:L124)</f>
        <v>0.947278018320133</v>
      </c>
      <c r="M125" s="53" t="n">
        <f aca="false">AVERAGE(M101:M124)</f>
        <v>0.941594350210212</v>
      </c>
      <c r="N125" s="53" t="n">
        <f aca="false">AVERAGE(N101:N124)</f>
        <v>0.935944784108951</v>
      </c>
      <c r="O125" s="53" t="n">
        <f aca="false">AVERAGE(O101:O124)</f>
        <v>0.930329115404297</v>
      </c>
      <c r="P125" s="53" t="n">
        <f aca="false">AVERAGE(P101:P124)</f>
        <v>0.924747140711871</v>
      </c>
      <c r="Q125" s="53" t="n">
        <f aca="false">AVERAGE(Q101:Q124)</f>
        <v>0.9191986578676</v>
      </c>
      <c r="R125" s="53" t="n">
        <f aca="false">AVERAGE(R101:R124)</f>
        <v>0.913683465920395</v>
      </c>
      <c r="S125" s="53" t="n">
        <f aca="false">AVERAGE(S101:S124)</f>
        <v>0.908201365124872</v>
      </c>
      <c r="T125" s="53" t="n">
        <f aca="false">AVERAGE(T101:T124)</f>
        <v>0.902752156934123</v>
      </c>
      <c r="U125" s="53" t="n">
        <f aca="false">AVERAGE(U101:U124)</f>
        <v>0.897335643992518</v>
      </c>
      <c r="V125" s="53" t="n">
        <f aca="false">AVERAGE(V101:V124)</f>
        <v>0.891951630128563</v>
      </c>
      <c r="W125" s="53" t="n">
        <f aca="false">AVERAGE(W101:W124)</f>
        <v>0.886599920347792</v>
      </c>
      <c r="X125" s="53" t="n">
        <f aca="false">AVERAGE(X101:X124)</f>
        <v>0.881280320825705</v>
      </c>
      <c r="Y125" s="53" t="n">
        <f aca="false">AVERAGE(Y101:Y124)</f>
        <v>0.875992638900751</v>
      </c>
      <c r="Z125" s="53" t="n">
        <f aca="false">AVERAGE(Z101:Z124)</f>
        <v>0.870736683067346</v>
      </c>
    </row>
  </sheetData>
  <mergeCells count="5">
    <mergeCell ref="A1:AA1"/>
    <mergeCell ref="A3:AA3"/>
    <mergeCell ref="A35:AA35"/>
    <mergeCell ref="A67:AA67"/>
    <mergeCell ref="A99:AA9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8" min="2" style="0" width="14"/>
  </cols>
  <sheetData>
    <row r="1" customFormat="false" ht="30" hidden="false" customHeight="true" outlineLevel="0" collapsed="false">
      <c r="A1" s="19" t="s">
        <v>138</v>
      </c>
      <c r="B1" s="19"/>
      <c r="C1" s="19"/>
      <c r="D1" s="19"/>
      <c r="E1" s="19"/>
      <c r="F1" s="19"/>
      <c r="G1" s="19"/>
      <c r="H1" s="19"/>
    </row>
    <row r="2" customFormat="false" ht="15" hidden="false" customHeight="false" outlineLevel="0" collapsed="false">
      <c r="A2" s="20" t="s">
        <v>139</v>
      </c>
      <c r="B2" s="20"/>
      <c r="C2" s="20"/>
      <c r="D2" s="20"/>
      <c r="E2" s="20"/>
      <c r="F2" s="20"/>
      <c r="G2" s="20"/>
      <c r="H2" s="20"/>
    </row>
    <row r="4" customFormat="false" ht="19.5" hidden="false" customHeight="true" outlineLevel="0" collapsed="false">
      <c r="A4" s="3" t="s">
        <v>140</v>
      </c>
      <c r="B4" s="3"/>
      <c r="C4" s="3"/>
      <c r="D4" s="3"/>
      <c r="E4" s="3"/>
      <c r="F4" s="3"/>
      <c r="G4" s="3"/>
      <c r="H4" s="3"/>
    </row>
    <row r="5" customFormat="false" ht="18" hidden="false" customHeight="true" outlineLevel="0" collapsed="false">
      <c r="A5" s="57" t="s">
        <v>141</v>
      </c>
      <c r="B5" s="58" t="n">
        <v>0.005</v>
      </c>
      <c r="C5" s="58" t="n">
        <v>0.01</v>
      </c>
      <c r="D5" s="58" t="n">
        <v>0.015</v>
      </c>
      <c r="E5" s="58" t="n">
        <v>0.02</v>
      </c>
      <c r="F5" s="58" t="n">
        <v>0.025</v>
      </c>
      <c r="G5" s="58" t="n">
        <v>0.03</v>
      </c>
    </row>
    <row r="6" customFormat="false" ht="16.5" hidden="false" customHeight="true" outlineLevel="0" collapsed="false">
      <c r="A6" s="59" t="n">
        <v>0.008</v>
      </c>
      <c r="B6" s="60" t="n">
        <f aca="false">IFERROR(LTV_CAC!F8/MAX(0.008-0.005,0.001)/LTV_CAC!F16,"check")</f>
        <v>72.0675505050505</v>
      </c>
      <c r="C6" s="60" t="s">
        <v>142</v>
      </c>
      <c r="D6" s="60" t="s">
        <v>142</v>
      </c>
      <c r="E6" s="60" t="s">
        <v>142</v>
      </c>
      <c r="F6" s="60" t="s">
        <v>142</v>
      </c>
      <c r="G6" s="60" t="s">
        <v>142</v>
      </c>
    </row>
    <row r="7" customFormat="false" ht="16.5" hidden="false" customHeight="true" outlineLevel="0" collapsed="false">
      <c r="A7" s="61" t="n">
        <v>0.012</v>
      </c>
      <c r="B7" s="38" t="n">
        <f aca="false">IFERROR(LTV_CAC!F8/MAX(0.012-0.005,0.001)/LTV_CAC!F16,"check")</f>
        <v>30.8860930735931</v>
      </c>
      <c r="C7" s="38" t="n">
        <f aca="false">IFERROR(LTV_CAC!F8/MAX(0.012-0.01,0.001)/LTV_CAC!F16,"check")</f>
        <v>108.101325757576</v>
      </c>
      <c r="D7" s="38" t="s">
        <v>142</v>
      </c>
      <c r="E7" s="38" t="s">
        <v>142</v>
      </c>
      <c r="F7" s="38" t="s">
        <v>142</v>
      </c>
      <c r="G7" s="38" t="s">
        <v>142</v>
      </c>
    </row>
    <row r="8" customFormat="false" ht="16.5" hidden="false" customHeight="true" outlineLevel="0" collapsed="false">
      <c r="A8" s="59" t="n">
        <v>0.018</v>
      </c>
      <c r="B8" s="60" t="n">
        <f aca="false">IFERROR(LTV_CAC!F8/MAX(0.018-0.005,0.001)/LTV_CAC!F16,"check")</f>
        <v>16.6309731934732</v>
      </c>
      <c r="C8" s="60" t="n">
        <f aca="false">IFERROR(LTV_CAC!F8/MAX(0.018-0.01,0.001)/LTV_CAC!F16,"check")</f>
        <v>27.0253314393939</v>
      </c>
      <c r="D8" s="60" t="n">
        <f aca="false">IFERROR(LTV_CAC!F8/MAX(0.018-0.015,0.001)/LTV_CAC!F16,"check")</f>
        <v>72.0675505050505</v>
      </c>
      <c r="E8" s="60" t="s">
        <v>142</v>
      </c>
      <c r="F8" s="60" t="s">
        <v>142</v>
      </c>
      <c r="G8" s="60" t="s">
        <v>142</v>
      </c>
    </row>
    <row r="9" customFormat="false" ht="16.5" hidden="false" customHeight="true" outlineLevel="0" collapsed="false">
      <c r="A9" s="61" t="n">
        <v>0.025</v>
      </c>
      <c r="B9" s="38" t="n">
        <f aca="false">IFERROR(LTV_CAC!F8/MAX(0.025-0.005,0.001)/LTV_CAC!F16,"check")</f>
        <v>10.8101325757576</v>
      </c>
      <c r="C9" s="38" t="n">
        <f aca="false">IFERROR(LTV_CAC!F8/MAX(0.025-0.01,0.001)/LTV_CAC!F16,"check")</f>
        <v>14.4135101010101</v>
      </c>
      <c r="D9" s="38" t="n">
        <f aca="false">IFERROR(LTV_CAC!F8/MAX(0.025-0.015,0.001)/LTV_CAC!F16,"check")</f>
        <v>21.6202651515151</v>
      </c>
      <c r="E9" s="38" t="n">
        <f aca="false">IFERROR(LTV_CAC!F8/MAX(0.025-0.02,0.001)/LTV_CAC!F16,"check")</f>
        <v>43.2405303030303</v>
      </c>
      <c r="F9" s="38" t="s">
        <v>142</v>
      </c>
      <c r="G9" s="38" t="s">
        <v>142</v>
      </c>
    </row>
    <row r="10" customFormat="false" ht="16.5" hidden="false" customHeight="true" outlineLevel="0" collapsed="false">
      <c r="A10" s="59" t="n">
        <v>0.032</v>
      </c>
      <c r="B10" s="60" t="n">
        <f aca="false">IFERROR(LTV_CAC!F8/MAX(0.032-0.005,0.001)/LTV_CAC!F16,"check")</f>
        <v>8.00750561167228</v>
      </c>
      <c r="C10" s="60" t="n">
        <f aca="false">IFERROR(LTV_CAC!F8/MAX(0.032-0.01,0.001)/LTV_CAC!F16,"check")</f>
        <v>9.82739325068871</v>
      </c>
      <c r="D10" s="60" t="n">
        <f aca="false">IFERROR(LTV_CAC!F8/MAX(0.032-0.015,0.001)/LTV_CAC!F16,"check")</f>
        <v>12.717803030303</v>
      </c>
      <c r="E10" s="60" t="n">
        <f aca="false">IFERROR(LTV_CAC!F8/MAX(0.032-0.02,0.001)/LTV_CAC!F16,"check")</f>
        <v>18.0168876262626</v>
      </c>
      <c r="F10" s="60" t="n">
        <f aca="false">IFERROR(LTV_CAC!F8/MAX(0.032-0.025,0.001)/LTV_CAC!F16,"check")</f>
        <v>30.8860930735931</v>
      </c>
      <c r="G10" s="60" t="n">
        <f aca="false">IFERROR(LTV_CAC!F8/MAX(0.032-0.03,0.001)/LTV_CAC!F16,"check")</f>
        <v>108.101325757576</v>
      </c>
    </row>
    <row r="11" customFormat="false" ht="16.5" hidden="false" customHeight="true" outlineLevel="0" collapsed="false">
      <c r="A11" s="61" t="n">
        <v>0.04</v>
      </c>
      <c r="B11" s="38" t="n">
        <f aca="false">IFERROR(LTV_CAC!F8/MAX(0.04-0.005,0.001)/LTV_CAC!F16,"check")</f>
        <v>6.17721861471861</v>
      </c>
      <c r="C11" s="38" t="n">
        <f aca="false">IFERROR(LTV_CAC!F8/MAX(0.04-0.01,0.001)/LTV_CAC!F16,"check")</f>
        <v>7.20675505050505</v>
      </c>
      <c r="D11" s="38" t="n">
        <f aca="false">IFERROR(LTV_CAC!F8/MAX(0.04-0.015,0.001)/LTV_CAC!F16,"check")</f>
        <v>8.64810606060606</v>
      </c>
      <c r="E11" s="38" t="n">
        <f aca="false">IFERROR(LTV_CAC!F8/MAX(0.04-0.02,0.001)/LTV_CAC!F16,"check")</f>
        <v>10.8101325757576</v>
      </c>
      <c r="F11" s="38" t="n">
        <f aca="false">IFERROR(LTV_CAC!F8/MAX(0.04-0.025,0.001)/LTV_CAC!F16,"check")</f>
        <v>14.4135101010101</v>
      </c>
      <c r="G11" s="38" t="n">
        <f aca="false">IFERROR(LTV_CAC!F8/MAX(0.04-0.03,0.001)/LTV_CAC!F16,"check")</f>
        <v>21.6202651515151</v>
      </c>
    </row>
    <row r="14" customFormat="false" ht="19.5" hidden="false" customHeight="true" outlineLevel="0" collapsed="false">
      <c r="A14" s="3" t="s">
        <v>143</v>
      </c>
      <c r="B14" s="3"/>
      <c r="C14" s="3"/>
      <c r="D14" s="3"/>
      <c r="E14" s="3"/>
      <c r="F14" s="3"/>
      <c r="G14" s="3"/>
      <c r="H14" s="3"/>
    </row>
    <row r="15" customFormat="false" ht="18" hidden="false" customHeight="true" outlineLevel="0" collapsed="false">
      <c r="A15" s="57" t="s">
        <v>141</v>
      </c>
      <c r="B15" s="58" t="n">
        <v>0.005</v>
      </c>
      <c r="C15" s="58" t="n">
        <v>0.01</v>
      </c>
      <c r="D15" s="58" t="n">
        <v>0.015</v>
      </c>
      <c r="E15" s="58" t="n">
        <v>0.02</v>
      </c>
      <c r="F15" s="58" t="n">
        <v>0.025</v>
      </c>
      <c r="G15" s="58" t="n">
        <v>0.03</v>
      </c>
    </row>
    <row r="16" customFormat="false" ht="16.5" hidden="false" customHeight="true" outlineLevel="0" collapsed="false">
      <c r="A16" s="59" t="n">
        <v>0.008</v>
      </c>
      <c r="B16" s="42" t="n">
        <f aca="false">IFERROR(LTV_CAC!F16/LTV_CAC!F8,99)</f>
        <v>4.62529017563839</v>
      </c>
      <c r="C16" s="42" t="n">
        <f aca="false">IFERROR(LTV_CAC!F16/LTV_CAC!F8,99)</f>
        <v>4.62529017563839</v>
      </c>
      <c r="D16" s="42" t="n">
        <f aca="false">IFERROR(LTV_CAC!F16/LTV_CAC!F8,99)</f>
        <v>4.62529017563839</v>
      </c>
      <c r="E16" s="42" t="n">
        <f aca="false">IFERROR(LTV_CAC!F16/LTV_CAC!F8,99)</f>
        <v>4.62529017563839</v>
      </c>
      <c r="F16" s="42" t="n">
        <f aca="false">IFERROR(LTV_CAC!F16/LTV_CAC!F8,99)</f>
        <v>4.62529017563839</v>
      </c>
      <c r="G16" s="42" t="n">
        <f aca="false">IFERROR(LTV_CAC!F16/LTV_CAC!F8,99)</f>
        <v>4.62529017563839</v>
      </c>
    </row>
    <row r="17" customFormat="false" ht="16.5" hidden="false" customHeight="true" outlineLevel="0" collapsed="false">
      <c r="A17" s="61" t="n">
        <v>0.012</v>
      </c>
      <c r="B17" s="41" t="n">
        <f aca="false">IFERROR(LTV_CAC!F16/LTV_CAC!F8,99)</f>
        <v>4.62529017563839</v>
      </c>
      <c r="C17" s="41" t="n">
        <f aca="false">IFERROR(LTV_CAC!F16/LTV_CAC!F8,99)</f>
        <v>4.62529017563839</v>
      </c>
      <c r="D17" s="41" t="n">
        <f aca="false">IFERROR(LTV_CAC!F16/LTV_CAC!F8,99)</f>
        <v>4.62529017563839</v>
      </c>
      <c r="E17" s="41" t="n">
        <f aca="false">IFERROR(LTV_CAC!F16/LTV_CAC!F8,99)</f>
        <v>4.62529017563839</v>
      </c>
      <c r="F17" s="41" t="n">
        <f aca="false">IFERROR(LTV_CAC!F16/LTV_CAC!F8,99)</f>
        <v>4.62529017563839</v>
      </c>
      <c r="G17" s="41" t="n">
        <f aca="false">IFERROR(LTV_CAC!F16/LTV_CAC!F8,99)</f>
        <v>4.62529017563839</v>
      </c>
    </row>
    <row r="18" customFormat="false" ht="16.5" hidden="false" customHeight="true" outlineLevel="0" collapsed="false">
      <c r="A18" s="59" t="n">
        <v>0.018</v>
      </c>
      <c r="B18" s="42" t="n">
        <f aca="false">IFERROR(LTV_CAC!F16/LTV_CAC!F8,99)</f>
        <v>4.62529017563839</v>
      </c>
      <c r="C18" s="42" t="n">
        <f aca="false">IFERROR(LTV_CAC!F16/LTV_CAC!F8,99)</f>
        <v>4.62529017563839</v>
      </c>
      <c r="D18" s="42" t="n">
        <f aca="false">IFERROR(LTV_CAC!F16/LTV_CAC!F8,99)</f>
        <v>4.62529017563839</v>
      </c>
      <c r="E18" s="42" t="n">
        <f aca="false">IFERROR(LTV_CAC!F16/LTV_CAC!F8,99)</f>
        <v>4.62529017563839</v>
      </c>
      <c r="F18" s="42" t="n">
        <f aca="false">IFERROR(LTV_CAC!F16/LTV_CAC!F8,99)</f>
        <v>4.62529017563839</v>
      </c>
      <c r="G18" s="42" t="n">
        <f aca="false">IFERROR(LTV_CAC!F16/LTV_CAC!F8,99)</f>
        <v>4.62529017563839</v>
      </c>
    </row>
    <row r="19" customFormat="false" ht="16.5" hidden="false" customHeight="true" outlineLevel="0" collapsed="false">
      <c r="A19" s="61" t="n">
        <v>0.025</v>
      </c>
      <c r="B19" s="41" t="n">
        <f aca="false">IFERROR(LTV_CAC!F16/LTV_CAC!F8,99)</f>
        <v>4.62529017563839</v>
      </c>
      <c r="C19" s="41" t="n">
        <f aca="false">IFERROR(LTV_CAC!F16/LTV_CAC!F8,99)</f>
        <v>4.62529017563839</v>
      </c>
      <c r="D19" s="41" t="n">
        <f aca="false">IFERROR(LTV_CAC!F16/LTV_CAC!F8,99)</f>
        <v>4.62529017563839</v>
      </c>
      <c r="E19" s="41" t="n">
        <f aca="false">IFERROR(LTV_CAC!F16/LTV_CAC!F8,99)</f>
        <v>4.62529017563839</v>
      </c>
      <c r="F19" s="41" t="n">
        <f aca="false">IFERROR(LTV_CAC!F16/LTV_CAC!F8,99)</f>
        <v>4.62529017563839</v>
      </c>
      <c r="G19" s="41" t="n">
        <f aca="false">IFERROR(LTV_CAC!F16/LTV_CAC!F8,99)</f>
        <v>4.62529017563839</v>
      </c>
    </row>
    <row r="20" customFormat="false" ht="16.5" hidden="false" customHeight="true" outlineLevel="0" collapsed="false">
      <c r="A20" s="59" t="n">
        <v>0.032</v>
      </c>
      <c r="B20" s="42" t="n">
        <f aca="false">IFERROR(LTV_CAC!F16/LTV_CAC!F8,99)</f>
        <v>4.62529017563839</v>
      </c>
      <c r="C20" s="42" t="n">
        <f aca="false">IFERROR(LTV_CAC!F16/LTV_CAC!F8,99)</f>
        <v>4.62529017563839</v>
      </c>
      <c r="D20" s="42" t="n">
        <f aca="false">IFERROR(LTV_CAC!F16/LTV_CAC!F8,99)</f>
        <v>4.62529017563839</v>
      </c>
      <c r="E20" s="42" t="n">
        <f aca="false">IFERROR(LTV_CAC!F16/LTV_CAC!F8,99)</f>
        <v>4.62529017563839</v>
      </c>
      <c r="F20" s="42" t="n">
        <f aca="false">IFERROR(LTV_CAC!F16/LTV_CAC!F8,99)</f>
        <v>4.62529017563839</v>
      </c>
      <c r="G20" s="42" t="n">
        <f aca="false">IFERROR(LTV_CAC!F16/LTV_CAC!F8,99)</f>
        <v>4.62529017563839</v>
      </c>
    </row>
    <row r="21" customFormat="false" ht="16.5" hidden="false" customHeight="true" outlineLevel="0" collapsed="false">
      <c r="A21" s="61" t="n">
        <v>0.04</v>
      </c>
      <c r="B21" s="41" t="n">
        <f aca="false">IFERROR(LTV_CAC!F16/LTV_CAC!F8,99)</f>
        <v>4.62529017563839</v>
      </c>
      <c r="C21" s="41" t="n">
        <f aca="false">IFERROR(LTV_CAC!F16/LTV_CAC!F8,99)</f>
        <v>4.62529017563839</v>
      </c>
      <c r="D21" s="41" t="n">
        <f aca="false">IFERROR(LTV_CAC!F16/LTV_CAC!F8,99)</f>
        <v>4.62529017563839</v>
      </c>
      <c r="E21" s="41" t="n">
        <f aca="false">IFERROR(LTV_CAC!F16/LTV_CAC!F8,99)</f>
        <v>4.62529017563839</v>
      </c>
      <c r="F21" s="41" t="n">
        <f aca="false">IFERROR(LTV_CAC!F16/LTV_CAC!F8,99)</f>
        <v>4.62529017563839</v>
      </c>
      <c r="G21" s="41" t="n">
        <f aca="false">IFERROR(LTV_CAC!F16/LTV_CAC!F8,99)</f>
        <v>4.62529017563839</v>
      </c>
    </row>
    <row r="24" customFormat="false" ht="19.5" hidden="false" customHeight="true" outlineLevel="0" collapsed="false">
      <c r="A24" s="3" t="s">
        <v>144</v>
      </c>
      <c r="B24" s="3"/>
      <c r="C24" s="3"/>
      <c r="D24" s="3"/>
      <c r="E24" s="3"/>
      <c r="F24" s="3"/>
      <c r="G24" s="3"/>
      <c r="H24" s="3"/>
    </row>
    <row r="25" customFormat="false" ht="18" hidden="false" customHeight="true" outlineLevel="0" collapsed="false">
      <c r="A25" s="57" t="s">
        <v>145</v>
      </c>
      <c r="B25" s="57" t="s">
        <v>4</v>
      </c>
      <c r="C25" s="57" t="s">
        <v>5</v>
      </c>
      <c r="D25" s="57" t="s">
        <v>6</v>
      </c>
      <c r="E25" s="57" t="s">
        <v>7</v>
      </c>
    </row>
    <row r="26" customFormat="false" ht="16.5" hidden="false" customHeight="true" outlineLevel="0" collapsed="false">
      <c r="A26" s="62" t="n">
        <v>0.9</v>
      </c>
      <c r="B26" s="60" t="n">
        <f aca="false">IFERROR(LTV_CAC!B8/MAX(Assumptions!B28--0.00833333333333333,0.001)/Assumptions!B17,0)</f>
        <v>8.47723704866562</v>
      </c>
      <c r="C26" s="60" t="n">
        <f aca="false">IFERROR(LTV_CAC!C8/MAX(Assumptions!C28--0.00833333333333333,0.001)/Assumptions!C17,0)</f>
        <v>11.2315270935961</v>
      </c>
      <c r="D26" s="60" t="n">
        <f aca="false">IFERROR(LTV_CAC!D8/MAX(Assumptions!D28--0.00833333333333333,0.001)/Assumptions!D17,0)</f>
        <v>14.2486085343228</v>
      </c>
      <c r="E26" s="60" t="n">
        <f aca="false">IFERROR(LTV_CAC!E8/MAX(Assumptions!E28--0.00833333333333333,0.001)/Assumptions!E17,0)</f>
        <v>15.9615384615385</v>
      </c>
    </row>
    <row r="27" customFormat="false" ht="16.5" hidden="false" customHeight="true" outlineLevel="0" collapsed="false">
      <c r="A27" s="63" t="n">
        <v>0.95</v>
      </c>
      <c r="B27" s="38" t="n">
        <f aca="false">IFERROR(LTV_CAC!B8/MAX(Assumptions!B28--0.00416666666666667,0.001)/Assumptions!B17,0)</f>
        <v>9.82711555959964</v>
      </c>
      <c r="C27" s="38" t="n">
        <f aca="false">IFERROR(LTV_CAC!C8/MAX(Assumptions!C28--0.00416666666666667,0.001)/Assumptions!C17,0)</f>
        <v>13.6731634182909</v>
      </c>
      <c r="D27" s="38" t="n">
        <f aca="false">IFERROR(LTV_CAC!D8/MAX(Assumptions!D28--0.00416666666666667,0.001)/Assumptions!D17,0)</f>
        <v>19.1282689912827</v>
      </c>
      <c r="E27" s="38" t="n">
        <f aca="false">IFERROR(LTV_CAC!E8/MAX(Assumptions!E28--0.00416666666666667,0.001)/Assumptions!E17,0)</f>
        <v>23.2167832167832</v>
      </c>
    </row>
    <row r="28" customFormat="false" ht="16.5" hidden="false" customHeight="true" outlineLevel="0" collapsed="false">
      <c r="A28" s="62" t="n">
        <v>1</v>
      </c>
      <c r="B28" s="60" t="n">
        <f aca="false">IFERROR(LTV_CAC!B8/MAX(Assumptions!B28-0,0.001)/Assumptions!B17,0)</f>
        <v>11.6883116883117</v>
      </c>
      <c r="C28" s="60" t="n">
        <f aca="false">IFERROR(LTV_CAC!C8/MAX(Assumptions!C28-0,0.001)/Assumptions!C17,0)</f>
        <v>17.4712643678161</v>
      </c>
      <c r="D28" s="60" t="n">
        <f aca="false">IFERROR(LTV_CAC!D8/MAX(Assumptions!D28-0,0.001)/Assumptions!D17,0)</f>
        <v>29.0909090909091</v>
      </c>
      <c r="E28" s="60" t="n">
        <f aca="false">IFERROR(LTV_CAC!E8/MAX(Assumptions!E28-0,0.001)/Assumptions!E17,0)</f>
        <v>42.5641025641026</v>
      </c>
    </row>
    <row r="29" customFormat="false" ht="16.5" hidden="false" customHeight="true" outlineLevel="0" collapsed="false">
      <c r="A29" s="63" t="n">
        <v>1.05</v>
      </c>
      <c r="B29" s="38" t="n">
        <f aca="false">IFERROR(LTV_CAC!B8/MAX(Assumptions!B28-0.00416666666666667,0.001)/Assumptions!B17,0)</f>
        <v>14.4192256341789</v>
      </c>
      <c r="C29" s="38" t="n">
        <f aca="false">IFERROR(LTV_CAC!C8/MAX(Assumptions!C28-0.00416666666666667,0.001)/Assumptions!C17,0)</f>
        <v>24.1909814323607</v>
      </c>
      <c r="D29" s="38" t="n">
        <f aca="false">IFERROR(LTV_CAC!D8/MAX(Assumptions!D28-0.00416666666666667,0.001)/Assumptions!D17,0)</f>
        <v>60.7114624505929</v>
      </c>
      <c r="E29" s="38" t="n">
        <f aca="false">IFERROR(LTV_CAC!E8/MAX(Assumptions!E28-0.00416666666666667,0.001)/Assumptions!E17,0)</f>
        <v>212.820512820513</v>
      </c>
    </row>
    <row r="30" customFormat="false" ht="16.5" hidden="false" customHeight="true" outlineLevel="0" collapsed="false">
      <c r="A30" s="62" t="n">
        <v>1.1</v>
      </c>
      <c r="B30" s="60" t="n">
        <f aca="false">IFERROR(LTV_CAC!B8/MAX(Assumptions!B28-0.00833333333333334,0.001)/Assumptions!B17,0)</f>
        <v>18.815331010453</v>
      </c>
      <c r="C30" s="60" t="n">
        <f aca="false">IFERROR(LTV_CAC!C8/MAX(Assumptions!C28-0.00833333333333334,0.001)/Assumptions!C17,0)</f>
        <v>39.3103448275863</v>
      </c>
      <c r="D30" s="60" t="n">
        <f aca="false">IFERROR(LTV_CAC!D8/MAX(Assumptions!D28-0.00833333333333334,0.001)/Assumptions!D17,0)</f>
        <v>232.727272727273</v>
      </c>
      <c r="E30" s="60" t="n">
        <f aca="false">IFERROR(LTV_CAC!E8/MAX(Assumptions!E28-0.00833333333333334,0.001)/Assumptions!E17,0)</f>
        <v>212.820512820513</v>
      </c>
    </row>
    <row r="31" customFormat="false" ht="16.5" hidden="false" customHeight="true" outlineLevel="0" collapsed="false">
      <c r="A31" s="63" t="n">
        <v>1.15</v>
      </c>
      <c r="B31" s="38" t="n">
        <f aca="false">IFERROR(LTV_CAC!B8/MAX(Assumptions!B28-0.0125,0.001)/Assumptions!B17,0)</f>
        <v>27.0676691729323</v>
      </c>
      <c r="C31" s="38" t="n">
        <f aca="false">IFERROR(LTV_CAC!C8/MAX(Assumptions!C28-0.0125,0.001)/Assumptions!C17,0)</f>
        <v>104.827586206896</v>
      </c>
      <c r="D31" s="38" t="n">
        <f aca="false">IFERROR(LTV_CAC!D8/MAX(Assumptions!D28-0.0125,0.001)/Assumptions!D17,0)</f>
        <v>232.727272727273</v>
      </c>
      <c r="E31" s="38" t="n">
        <f aca="false">IFERROR(LTV_CAC!E8/MAX(Assumptions!E28-0.0125,0.001)/Assumptions!E17,0)</f>
        <v>212.820512820513</v>
      </c>
    </row>
    <row r="32" customFormat="false" ht="16.5" hidden="false" customHeight="true" outlineLevel="0" collapsed="false">
      <c r="A32" s="62" t="n">
        <v>1.2</v>
      </c>
      <c r="B32" s="60" t="n">
        <f aca="false">IFERROR(LTV_CAC!B8/MAX(Assumptions!B28-0.0166666666666667,0.001)/Assumptions!B17,0)</f>
        <v>48.2142857142857</v>
      </c>
      <c r="C32" s="60" t="n">
        <f aca="false">IFERROR(LTV_CAC!C8/MAX(Assumptions!C28-0.0166666666666667,0.001)/Assumptions!C17,0)</f>
        <v>262.068965517241</v>
      </c>
      <c r="D32" s="60" t="n">
        <f aca="false">IFERROR(LTV_CAC!D8/MAX(Assumptions!D28-0.0166666666666667,0.001)/Assumptions!D17,0)</f>
        <v>232.727272727273</v>
      </c>
      <c r="E32" s="60" t="n">
        <f aca="false">IFERROR(LTV_CAC!E8/MAX(Assumptions!E28-0.0166666666666667,0.001)/Assumptions!E17,0)</f>
        <v>212.820512820513</v>
      </c>
    </row>
    <row r="33" customFormat="false" ht="16.5" hidden="false" customHeight="true" outlineLevel="0" collapsed="false">
      <c r="A33" s="63" t="n">
        <v>1.25</v>
      </c>
      <c r="B33" s="38" t="n">
        <f aca="false">IFERROR(LTV_CAC!B8/MAX(Assumptions!B28-0.0208333333333333,0.001)/Assumptions!B17,0)</f>
        <v>220.408163265306</v>
      </c>
      <c r="C33" s="38" t="n">
        <f aca="false">IFERROR(LTV_CAC!C8/MAX(Assumptions!C28-0.0208333333333333,0.001)/Assumptions!C17,0)</f>
        <v>262.068965517241</v>
      </c>
      <c r="D33" s="38" t="n">
        <f aca="false">IFERROR(LTV_CAC!D8/MAX(Assumptions!D28-0.0208333333333333,0.001)/Assumptions!D17,0)</f>
        <v>232.727272727273</v>
      </c>
      <c r="E33" s="38" t="n">
        <f aca="false">IFERROR(LTV_CAC!E8/MAX(Assumptions!E28-0.0208333333333333,0.001)/Assumptions!E17,0)</f>
        <v>212.820512820513</v>
      </c>
    </row>
    <row r="36" customFormat="false" ht="19.5" hidden="false" customHeight="true" outlineLevel="0" collapsed="false">
      <c r="A36" s="3" t="s">
        <v>146</v>
      </c>
      <c r="B36" s="3"/>
      <c r="C36" s="3"/>
      <c r="D36" s="3"/>
      <c r="E36" s="3"/>
      <c r="F36" s="3"/>
      <c r="G36" s="3"/>
      <c r="H36" s="3"/>
    </row>
    <row r="37" customFormat="false" ht="18" hidden="false" customHeight="true" outlineLevel="0" collapsed="false">
      <c r="A37" s="57" t="s">
        <v>147</v>
      </c>
      <c r="B37" s="57" t="s">
        <v>148</v>
      </c>
      <c r="C37" s="57" t="s">
        <v>149</v>
      </c>
      <c r="D37" s="57" t="s">
        <v>150</v>
      </c>
      <c r="E37" s="57" t="s">
        <v>151</v>
      </c>
      <c r="F37" s="57" t="s">
        <v>152</v>
      </c>
    </row>
    <row r="38" customFormat="false" ht="16.5" hidden="false" customHeight="true" outlineLevel="0" collapsed="false">
      <c r="A38" s="9" t="s">
        <v>153</v>
      </c>
      <c r="B38" s="64" t="n">
        <v>0.005</v>
      </c>
      <c r="C38" s="64" t="n">
        <v>0.002</v>
      </c>
      <c r="D38" s="64" t="n">
        <v>0.01</v>
      </c>
      <c r="E38" s="64" t="n">
        <v>0.015</v>
      </c>
      <c r="F38" s="64" t="n">
        <v>0.005</v>
      </c>
    </row>
    <row r="39" customFormat="false" ht="16.5" hidden="false" customHeight="true" outlineLevel="0" collapsed="false">
      <c r="A39" s="7" t="s">
        <v>154</v>
      </c>
      <c r="B39" s="65" t="n">
        <v>0.003</v>
      </c>
      <c r="C39" s="65" t="n">
        <v>0.001</v>
      </c>
      <c r="D39" s="65" t="n">
        <v>0.008</v>
      </c>
      <c r="E39" s="65" t="n">
        <v>0.002</v>
      </c>
      <c r="F39" s="65" t="n">
        <v>0.003</v>
      </c>
    </row>
    <row r="40" customFormat="false" ht="16.5" hidden="false" customHeight="true" outlineLevel="0" collapsed="false">
      <c r="A40" s="9" t="s">
        <v>155</v>
      </c>
      <c r="B40" s="64" t="n">
        <v>0.004</v>
      </c>
      <c r="C40" s="64" t="n">
        <v>0.002</v>
      </c>
      <c r="D40" s="64" t="n">
        <v>0.009</v>
      </c>
      <c r="E40" s="64" t="n">
        <v>0.003</v>
      </c>
      <c r="F40" s="64" t="n">
        <v>0.004</v>
      </c>
    </row>
    <row r="41" customFormat="false" ht="16.5" hidden="false" customHeight="true" outlineLevel="0" collapsed="false">
      <c r="A41" s="7" t="s">
        <v>156</v>
      </c>
      <c r="B41" s="65" t="n">
        <v>0.03</v>
      </c>
      <c r="C41" s="65" t="n">
        <v>0.02</v>
      </c>
      <c r="D41" s="65" t="n">
        <v>0.07</v>
      </c>
      <c r="E41" s="65" t="n">
        <v>0.03</v>
      </c>
      <c r="F41" s="65" t="n">
        <v>0.1</v>
      </c>
    </row>
    <row r="42" customFormat="false" ht="16.5" hidden="false" customHeight="true" outlineLevel="0" collapsed="false">
      <c r="A42" s="5" t="s">
        <v>157</v>
      </c>
      <c r="B42" s="66" t="n">
        <v>0.0144662697723037</v>
      </c>
      <c r="C42" s="66" t="n">
        <v>0.00665158130192022</v>
      </c>
      <c r="D42" s="66" t="n">
        <v>0.0326541453874053</v>
      </c>
      <c r="E42" s="66" t="n">
        <v>0.0224662697723037</v>
      </c>
      <c r="F42" s="66" t="n">
        <v>0.0199741404289038</v>
      </c>
    </row>
  </sheetData>
  <mergeCells count="6">
    <mergeCell ref="A1:H1"/>
    <mergeCell ref="A2:H2"/>
    <mergeCell ref="A4:H4"/>
    <mergeCell ref="A14:H14"/>
    <mergeCell ref="A24:H24"/>
    <mergeCell ref="A36:H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6" min="2" style="0" width="11"/>
  </cols>
  <sheetData>
    <row r="1" customFormat="false" ht="30" hidden="false" customHeight="true" outlineLevel="0" collapsed="false">
      <c r="A1" s="19" t="s">
        <v>158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customFormat="false" ht="18" hidden="false" customHeight="true" outlineLevel="0" collapsed="false">
      <c r="A2" s="57" t="s">
        <v>159</v>
      </c>
      <c r="B2" s="57" t="s">
        <v>110</v>
      </c>
      <c r="C2" s="57" t="s">
        <v>111</v>
      </c>
      <c r="D2" s="57" t="s">
        <v>112</v>
      </c>
      <c r="E2" s="57" t="s">
        <v>113</v>
      </c>
      <c r="F2" s="57" t="s">
        <v>114</v>
      </c>
      <c r="G2" s="57" t="s">
        <v>115</v>
      </c>
      <c r="H2" s="57" t="s">
        <v>116</v>
      </c>
      <c r="I2" s="57" t="s">
        <v>117</v>
      </c>
      <c r="J2" s="57" t="s">
        <v>118</v>
      </c>
      <c r="K2" s="57" t="s">
        <v>119</v>
      </c>
      <c r="L2" s="57" t="s">
        <v>120</v>
      </c>
      <c r="M2" s="57" t="s">
        <v>121</v>
      </c>
      <c r="N2" s="57" t="s">
        <v>122</v>
      </c>
      <c r="O2" s="57" t="s">
        <v>123</v>
      </c>
      <c r="P2" s="57" t="s">
        <v>124</v>
      </c>
      <c r="Q2" s="57" t="s">
        <v>125</v>
      </c>
      <c r="R2" s="57" t="s">
        <v>126</v>
      </c>
      <c r="S2" s="57" t="s">
        <v>127</v>
      </c>
      <c r="T2" s="57" t="s">
        <v>128</v>
      </c>
      <c r="U2" s="57" t="s">
        <v>129</v>
      </c>
      <c r="V2" s="57" t="s">
        <v>130</v>
      </c>
      <c r="W2" s="57" t="s">
        <v>131</v>
      </c>
      <c r="X2" s="57" t="s">
        <v>132</v>
      </c>
      <c r="Y2" s="57" t="s">
        <v>133</v>
      </c>
    </row>
    <row r="3" customFormat="false" ht="19.5" hidden="false" customHeight="true" outlineLevel="0" collapsed="false">
      <c r="A3" s="3" t="s">
        <v>160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6.5" hidden="false" customHeight="true" outlineLevel="0" collapsed="false">
      <c r="A4" s="67" t="s">
        <v>161</v>
      </c>
      <c r="B4" s="68" t="n">
        <v>0</v>
      </c>
      <c r="C4" s="68" t="n">
        <f aca="false">B9</f>
        <v>12750</v>
      </c>
      <c r="D4" s="68" t="n">
        <f aca="false">C9</f>
        <v>25962.5416666667</v>
      </c>
      <c r="E4" s="68" t="n">
        <f aca="false">D9</f>
        <v>39654.4049837963</v>
      </c>
      <c r="F4" s="68" t="n">
        <f aca="false">E9</f>
        <v>53842.9786757085</v>
      </c>
      <c r="G4" s="68" t="n">
        <f aca="false">F9</f>
        <v>68546.2822909994</v>
      </c>
      <c r="H4" s="68" t="n">
        <f aca="false">G9</f>
        <v>83782.9890874451</v>
      </c>
      <c r="I4" s="68" t="n">
        <f aca="false">H9</f>
        <v>99572.4497471175</v>
      </c>
      <c r="J4" s="68" t="n">
        <f aca="false">I9</f>
        <v>115934.716951832</v>
      </c>
      <c r="K4" s="68" t="n">
        <f aca="false">J9</f>
        <v>132890.57085014</v>
      </c>
      <c r="L4" s="68" t="n">
        <f aca="false">K9</f>
        <v>150461.545448204</v>
      </c>
      <c r="M4" s="68" t="n">
        <f aca="false">L9</f>
        <v>168669.955958075</v>
      </c>
      <c r="N4" s="68" t="n">
        <f aca="false">M9</f>
        <v>187538.927138109</v>
      </c>
      <c r="O4" s="68" t="n">
        <f aca="false">N9</f>
        <v>207092.422661509</v>
      </c>
      <c r="P4" s="68" t="n">
        <f aca="false">O9</f>
        <v>227355.275550284</v>
      </c>
      <c r="Q4" s="68" t="n">
        <f aca="false">P9</f>
        <v>248353.219713303</v>
      </c>
      <c r="R4" s="68" t="n">
        <f aca="false">Q9</f>
        <v>270112.922628458</v>
      </c>
      <c r="S4" s="68" t="n">
        <f aca="false">R9</f>
        <v>292662.019210479</v>
      </c>
      <c r="T4" s="68" t="n">
        <f aca="false">S9</f>
        <v>316029.146907393</v>
      </c>
      <c r="U4" s="68" t="n">
        <f aca="false">T9</f>
        <v>340243.9820702</v>
      </c>
      <c r="V4" s="68" t="n">
        <f aca="false">U9</f>
        <v>365337.277641969</v>
      </c>
      <c r="W4" s="68" t="n">
        <f aca="false">V9</f>
        <v>391340.902214202</v>
      </c>
      <c r="X4" s="68" t="n">
        <f aca="false">W9</f>
        <v>418287.880500084</v>
      </c>
      <c r="Y4" s="68" t="n">
        <f aca="false">X9</f>
        <v>446212.435276004</v>
      </c>
    </row>
    <row r="5" customFormat="false" ht="16.5" hidden="false" customHeight="true" outlineLevel="0" collapsed="false">
      <c r="A5" s="7" t="s">
        <v>162</v>
      </c>
      <c r="B5" s="36" t="n">
        <f aca="false">SUMPRODUCT(Assumptions!B6:E6)/4*LTV_CAC!F6</f>
        <v>12750</v>
      </c>
      <c r="C5" s="36" t="n">
        <f aca="false">SUMPRODUCT(Assumptions!B6:E6)/4*LTV_CAC!F6</f>
        <v>12750</v>
      </c>
      <c r="D5" s="36" t="n">
        <f aca="false">SUMPRODUCT(Assumptions!B6:E6)/4*LTV_CAC!F6</f>
        <v>12750</v>
      </c>
      <c r="E5" s="36" t="n">
        <f aca="false">SUMPRODUCT(Assumptions!B6:E6)/4*LTV_CAC!F6</f>
        <v>12750</v>
      </c>
      <c r="F5" s="36" t="n">
        <f aca="false">SUMPRODUCT(Assumptions!B6:E6)/4*LTV_CAC!F6</f>
        <v>12750</v>
      </c>
      <c r="G5" s="36" t="n">
        <f aca="false">SUMPRODUCT(Assumptions!B6:E6)/4*LTV_CAC!F6</f>
        <v>12750</v>
      </c>
      <c r="H5" s="36" t="n">
        <f aca="false">SUMPRODUCT(Assumptions!B6:E6)/4*LTV_CAC!F6</f>
        <v>12750</v>
      </c>
      <c r="I5" s="36" t="n">
        <f aca="false">SUMPRODUCT(Assumptions!B6:E6)/4*LTV_CAC!F6</f>
        <v>12750</v>
      </c>
      <c r="J5" s="36" t="n">
        <f aca="false">SUMPRODUCT(Assumptions!B6:E6)/4*LTV_CAC!F6</f>
        <v>12750</v>
      </c>
      <c r="K5" s="36" t="n">
        <f aca="false">SUMPRODUCT(Assumptions!B6:E6)/4*LTV_CAC!F6</f>
        <v>12750</v>
      </c>
      <c r="L5" s="36" t="n">
        <f aca="false">SUMPRODUCT(Assumptions!B6:E6)/4*LTV_CAC!F6</f>
        <v>12750</v>
      </c>
      <c r="M5" s="36" t="n">
        <f aca="false">SUMPRODUCT(Assumptions!B6:E6)/4*LTV_CAC!F6</f>
        <v>12750</v>
      </c>
      <c r="N5" s="36" t="n">
        <f aca="false">SUMPRODUCT(Assumptions!B6:E6)/4*LTV_CAC!F6</f>
        <v>12750</v>
      </c>
      <c r="O5" s="36" t="n">
        <f aca="false">SUMPRODUCT(Assumptions!B6:E6)/4*LTV_CAC!F6</f>
        <v>12750</v>
      </c>
      <c r="P5" s="36" t="n">
        <f aca="false">SUMPRODUCT(Assumptions!B6:E6)/4*LTV_CAC!F6</f>
        <v>12750</v>
      </c>
      <c r="Q5" s="36" t="n">
        <f aca="false">SUMPRODUCT(Assumptions!B6:E6)/4*LTV_CAC!F6</f>
        <v>12750</v>
      </c>
      <c r="R5" s="36" t="n">
        <f aca="false">SUMPRODUCT(Assumptions!B6:E6)/4*LTV_CAC!F6</f>
        <v>12750</v>
      </c>
      <c r="S5" s="36" t="n">
        <f aca="false">SUMPRODUCT(Assumptions!B6:E6)/4*LTV_CAC!F6</f>
        <v>12750</v>
      </c>
      <c r="T5" s="36" t="n">
        <f aca="false">SUMPRODUCT(Assumptions!B6:E6)/4*LTV_CAC!F6</f>
        <v>12750</v>
      </c>
      <c r="U5" s="36" t="n">
        <f aca="false">SUMPRODUCT(Assumptions!B6:E6)/4*LTV_CAC!F6</f>
        <v>12750</v>
      </c>
      <c r="V5" s="36" t="n">
        <f aca="false">SUMPRODUCT(Assumptions!B6:E6)/4*LTV_CAC!F6</f>
        <v>12750</v>
      </c>
      <c r="W5" s="36" t="n">
        <f aca="false">SUMPRODUCT(Assumptions!B6:E6)/4*LTV_CAC!F6</f>
        <v>12750</v>
      </c>
      <c r="X5" s="36" t="n">
        <f aca="false">SUMPRODUCT(Assumptions!B6:E6)/4*LTV_CAC!F6</f>
        <v>12750</v>
      </c>
      <c r="Y5" s="36" t="n">
        <f aca="false">SUMPRODUCT(Assumptions!B6:E6)/4*LTV_CAC!F6</f>
        <v>12750</v>
      </c>
    </row>
    <row r="6" customFormat="false" ht="16.5" hidden="false" customHeight="true" outlineLevel="0" collapsed="false">
      <c r="A6" s="7" t="s">
        <v>163</v>
      </c>
      <c r="B6" s="36" t="n">
        <f aca="false">IFERROR(B4*LTV_CAC!F11,0)</f>
        <v>0</v>
      </c>
      <c r="C6" s="36" t="n">
        <f aca="false">IFERROR(C4*LTV_CAC!F11,0)</f>
        <v>686.375</v>
      </c>
      <c r="D6" s="36" t="n">
        <f aca="false">IFERROR(D4*LTV_CAC!F11,0)</f>
        <v>1397.65015972222</v>
      </c>
      <c r="E6" s="36" t="n">
        <f aca="false">IFERROR(E4*LTV_CAC!F11,0)</f>
        <v>2134.7288016277</v>
      </c>
      <c r="F6" s="36" t="n">
        <f aca="false">IFERROR(F4*LTV_CAC!F11,0)</f>
        <v>2898.54701870897</v>
      </c>
      <c r="G6" s="36" t="n">
        <f aca="false">IFERROR(G4*LTV_CAC!F11,0)</f>
        <v>3690.07486333214</v>
      </c>
      <c r="H6" s="36" t="n">
        <f aca="false">IFERROR(H4*LTV_CAC!F11,0)</f>
        <v>4510.31757920746</v>
      </c>
      <c r="I6" s="36" t="n">
        <f aca="false">IFERROR(I4*LTV_CAC!F11,0)</f>
        <v>5360.31687805316</v>
      </c>
      <c r="J6" s="36" t="n">
        <f aca="false">IFERROR(J4*LTV_CAC!F11,0)</f>
        <v>6241.15226257364</v>
      </c>
      <c r="K6" s="36" t="n">
        <f aca="false">IFERROR(K4*LTV_CAC!F11,0)</f>
        <v>7153.94239743256</v>
      </c>
      <c r="L6" s="36" t="n">
        <f aca="false">IFERROR(L4*LTV_CAC!F11,0)</f>
        <v>8099.84652996164</v>
      </c>
      <c r="M6" s="36" t="n">
        <f aca="false">IFERROR(M4*LTV_CAC!F11,0)</f>
        <v>9080.0659624097</v>
      </c>
      <c r="N6" s="36" t="n">
        <f aca="false">IFERROR(N4*LTV_CAC!F11,0)</f>
        <v>10095.8455776016</v>
      </c>
      <c r="O6" s="36" t="n">
        <f aca="false">IFERROR(O4*LTV_CAC!F11,0)</f>
        <v>11148.4754199445</v>
      </c>
      <c r="P6" s="36" t="n">
        <f aca="false">IFERROR(P4*LTV_CAC!F11,0)</f>
        <v>12239.2923337903</v>
      </c>
      <c r="Q6" s="36" t="n">
        <f aca="false">IFERROR(Q4*LTV_CAC!F11,0)</f>
        <v>13369.6816612328</v>
      </c>
      <c r="R6" s="36" t="n">
        <f aca="false">IFERROR(R4*LTV_CAC!F11,0)</f>
        <v>14541.0790014987</v>
      </c>
      <c r="S6" s="36" t="n">
        <f aca="false">IFERROR(S4*LTV_CAC!F11,0)</f>
        <v>15754.9720341641</v>
      </c>
      <c r="T6" s="36" t="n">
        <f aca="false">IFERROR(T4*LTV_CAC!F11,0)</f>
        <v>17012.9024085146</v>
      </c>
      <c r="U6" s="36" t="n">
        <f aca="false">IFERROR(U4*LTV_CAC!F11,0)</f>
        <v>18316.4677014458</v>
      </c>
      <c r="V6" s="36" t="n">
        <f aca="false">IFERROR(V4*LTV_CAC!F11,0)</f>
        <v>19667.3234463926</v>
      </c>
      <c r="W6" s="36" t="n">
        <f aca="false">IFERROR(W4*LTV_CAC!F11,0)</f>
        <v>21067.1852358646</v>
      </c>
      <c r="X6" s="36" t="n">
        <f aca="false">IFERROR(X4*LTV_CAC!F11,0)</f>
        <v>22517.8309002545</v>
      </c>
      <c r="Y6" s="36" t="n">
        <f aca="false">IFERROR(Y4*LTV_CAC!F11,0)</f>
        <v>24021.1027656915</v>
      </c>
    </row>
    <row r="7" customFormat="false" ht="16.5" hidden="false" customHeight="true" outlineLevel="0" collapsed="false">
      <c r="A7" s="7" t="s">
        <v>164</v>
      </c>
      <c r="B7" s="36" t="n">
        <f aca="false">IFERROR(-B4*LTV_CAC!F9,0)</f>
        <v>-0</v>
      </c>
      <c r="C7" s="36" t="n">
        <f aca="false">IFERROR(-C4*LTV_CAC!F9,0)</f>
        <v>-223.833333333333</v>
      </c>
      <c r="D7" s="36" t="n">
        <f aca="false">IFERROR(-D4*LTV_CAC!F9,0)</f>
        <v>-455.786842592593</v>
      </c>
      <c r="E7" s="36" t="n">
        <f aca="false">IFERROR(-E4*LTV_CAC!F9,0)</f>
        <v>-696.155109715535</v>
      </c>
      <c r="F7" s="36" t="n">
        <f aca="false">IFERROR(-F4*LTV_CAC!F9,0)</f>
        <v>-945.243403417993</v>
      </c>
      <c r="G7" s="36" t="n">
        <f aca="false">IFERROR(-G4*LTV_CAC!F9,0)</f>
        <v>-1203.36806688643</v>
      </c>
      <c r="H7" s="36" t="n">
        <f aca="false">IFERROR(-H4*LTV_CAC!F9,0)</f>
        <v>-1470.85691953515</v>
      </c>
      <c r="I7" s="36" t="n">
        <f aca="false">IFERROR(-I4*LTV_CAC!F9,0)</f>
        <v>-1748.04967333828</v>
      </c>
      <c r="J7" s="36" t="n">
        <f aca="false">IFERROR(-J4*LTV_CAC!F9,0)</f>
        <v>-2035.2983642655</v>
      </c>
      <c r="K7" s="36" t="n">
        <f aca="false">IFERROR(-K4*LTV_CAC!F9,0)</f>
        <v>-2332.96779936913</v>
      </c>
      <c r="L7" s="36" t="n">
        <f aca="false">IFERROR(-L4*LTV_CAC!F9,0)</f>
        <v>-2641.43602009069</v>
      </c>
      <c r="M7" s="36" t="n">
        <f aca="false">IFERROR(-M4*LTV_CAC!F9,0)</f>
        <v>-2961.09478237509</v>
      </c>
      <c r="N7" s="36" t="n">
        <f aca="false">IFERROR(-N4*LTV_CAC!F9,0)</f>
        <v>-3292.35005420237</v>
      </c>
      <c r="O7" s="36" t="n">
        <f aca="false">IFERROR(-O4*LTV_CAC!F9,0)</f>
        <v>-3635.62253116871</v>
      </c>
      <c r="P7" s="36" t="n">
        <f aca="false">IFERROR(-P4*LTV_CAC!F9,0)</f>
        <v>-3991.34817077166</v>
      </c>
      <c r="Q7" s="36" t="n">
        <f aca="false">IFERROR(-Q4*LTV_CAC!F9,0)</f>
        <v>-4359.97874607799</v>
      </c>
      <c r="R7" s="36" t="n">
        <f aca="false">IFERROR(-R4*LTV_CAC!F9,0)</f>
        <v>-4741.98241947737</v>
      </c>
      <c r="S7" s="36" t="n">
        <f aca="false">IFERROR(-S4*LTV_CAC!F9,0)</f>
        <v>-5137.84433725063</v>
      </c>
      <c r="T7" s="36" t="n">
        <f aca="false">IFERROR(-T4*LTV_CAC!F9,0)</f>
        <v>-5548.06724570756</v>
      </c>
      <c r="U7" s="36" t="n">
        <f aca="false">IFERROR(-U4*LTV_CAC!F9,0)</f>
        <v>-5973.17212967684</v>
      </c>
      <c r="V7" s="36" t="n">
        <f aca="false">IFERROR(-V4*LTV_CAC!F9,0)</f>
        <v>-6413.69887415901</v>
      </c>
      <c r="W7" s="36" t="n">
        <f aca="false">IFERROR(-W4*LTV_CAC!F9,0)</f>
        <v>-6870.20694998266</v>
      </c>
      <c r="X7" s="36" t="n">
        <f aca="false">IFERROR(-X4*LTV_CAC!F9,0)</f>
        <v>-7343.27612433481</v>
      </c>
      <c r="Y7" s="36" t="n">
        <f aca="false">IFERROR(-Y4*LTV_CAC!F9,0)</f>
        <v>-7833.50719706762</v>
      </c>
    </row>
    <row r="8" customFormat="false" ht="16.5" hidden="false" customHeight="true" outlineLevel="0" collapsed="false">
      <c r="A8" s="7" t="s">
        <v>165</v>
      </c>
      <c r="B8" s="36" t="n">
        <f aca="false">B5+B6+B7</f>
        <v>12750</v>
      </c>
      <c r="C8" s="36" t="n">
        <f aca="false">C5+C6+C7</f>
        <v>13212.5416666667</v>
      </c>
      <c r="D8" s="36" t="n">
        <f aca="false">D5+D6+D7</f>
        <v>13691.8633171296</v>
      </c>
      <c r="E8" s="36" t="n">
        <f aca="false">E5+E6+E7</f>
        <v>14188.5736919122</v>
      </c>
      <c r="F8" s="36" t="n">
        <f aca="false">F5+F6+F7</f>
        <v>14703.303615291</v>
      </c>
      <c r="G8" s="36" t="n">
        <f aca="false">G5+G6+G7</f>
        <v>15236.7067964457</v>
      </c>
      <c r="H8" s="36" t="n">
        <f aca="false">H5+H6+H7</f>
        <v>15789.4606596723</v>
      </c>
      <c r="I8" s="36" t="n">
        <f aca="false">I5+I6+I7</f>
        <v>16362.2672047149</v>
      </c>
      <c r="J8" s="36" t="n">
        <f aca="false">J5+J6+J7</f>
        <v>16955.8538983081</v>
      </c>
      <c r="K8" s="36" t="n">
        <f aca="false">K5+K6+K7</f>
        <v>17570.9745980634</v>
      </c>
      <c r="L8" s="36" t="n">
        <f aca="false">L5+L6+L7</f>
        <v>18208.410509871</v>
      </c>
      <c r="M8" s="36" t="n">
        <f aca="false">M5+M6+M7</f>
        <v>18868.9711800346</v>
      </c>
      <c r="N8" s="36" t="n">
        <f aca="false">N5+N6+N7</f>
        <v>19553.4955233992</v>
      </c>
      <c r="O8" s="36" t="n">
        <f aca="false">O5+O6+O7</f>
        <v>20262.8528887758</v>
      </c>
      <c r="P8" s="36" t="n">
        <f aca="false">P5+P6+P7</f>
        <v>20997.9441630187</v>
      </c>
      <c r="Q8" s="36" t="n">
        <f aca="false">Q5+Q6+Q7</f>
        <v>21759.7029151548</v>
      </c>
      <c r="R8" s="36" t="n">
        <f aca="false">R5+R6+R7</f>
        <v>22549.0965820213</v>
      </c>
      <c r="S8" s="36" t="n">
        <f aca="false">S5+S6+S7</f>
        <v>23367.1276969135</v>
      </c>
      <c r="T8" s="36" t="n">
        <f aca="false">T5+T6+T7</f>
        <v>24214.8351628071</v>
      </c>
      <c r="U8" s="36" t="n">
        <f aca="false">U5+U6+U7</f>
        <v>25093.2955717689</v>
      </c>
      <c r="V8" s="36" t="n">
        <f aca="false">V5+V6+V7</f>
        <v>26003.6245722336</v>
      </c>
      <c r="W8" s="36" t="n">
        <f aca="false">W5+W6+W7</f>
        <v>26946.9782858819</v>
      </c>
      <c r="X8" s="36" t="n">
        <f aca="false">X5+X6+X7</f>
        <v>27924.5547759197</v>
      </c>
      <c r="Y8" s="36" t="n">
        <f aca="false">Y5+Y6+Y7</f>
        <v>28937.5955686239</v>
      </c>
    </row>
    <row r="9" customFormat="false" ht="16.5" hidden="false" customHeight="true" outlineLevel="0" collapsed="false">
      <c r="A9" s="5" t="s">
        <v>166</v>
      </c>
      <c r="B9" s="37" t="n">
        <f aca="false">B4+B8</f>
        <v>12750</v>
      </c>
      <c r="C9" s="37" t="n">
        <f aca="false">C4+C8</f>
        <v>25962.5416666667</v>
      </c>
      <c r="D9" s="37" t="n">
        <f aca="false">D4+D8</f>
        <v>39654.4049837963</v>
      </c>
      <c r="E9" s="37" t="n">
        <f aca="false">E4+E8</f>
        <v>53842.9786757085</v>
      </c>
      <c r="F9" s="37" t="n">
        <f aca="false">F4+F8</f>
        <v>68546.2822909994</v>
      </c>
      <c r="G9" s="37" t="n">
        <f aca="false">G4+G8</f>
        <v>83782.9890874451</v>
      </c>
      <c r="H9" s="37" t="n">
        <f aca="false">H4+H8</f>
        <v>99572.4497471175</v>
      </c>
      <c r="I9" s="37" t="n">
        <f aca="false">I4+I8</f>
        <v>115934.716951832</v>
      </c>
      <c r="J9" s="37" t="n">
        <f aca="false">J4+J8</f>
        <v>132890.57085014</v>
      </c>
      <c r="K9" s="37" t="n">
        <f aca="false">K4+K8</f>
        <v>150461.545448204</v>
      </c>
      <c r="L9" s="37" t="n">
        <f aca="false">L4+L8</f>
        <v>168669.955958075</v>
      </c>
      <c r="M9" s="37" t="n">
        <f aca="false">M4+M8</f>
        <v>187538.927138109</v>
      </c>
      <c r="N9" s="37" t="n">
        <f aca="false">N4+N8</f>
        <v>207092.422661509</v>
      </c>
      <c r="O9" s="37" t="n">
        <f aca="false">O4+O8</f>
        <v>227355.275550284</v>
      </c>
      <c r="P9" s="37" t="n">
        <f aca="false">P4+P8</f>
        <v>248353.219713303</v>
      </c>
      <c r="Q9" s="37" t="n">
        <f aca="false">Q4+Q8</f>
        <v>270112.922628458</v>
      </c>
      <c r="R9" s="37" t="n">
        <f aca="false">R4+R8</f>
        <v>292662.019210479</v>
      </c>
      <c r="S9" s="37" t="n">
        <f aca="false">S4+S8</f>
        <v>316029.146907393</v>
      </c>
      <c r="T9" s="37" t="n">
        <f aca="false">T4+T8</f>
        <v>340243.9820702</v>
      </c>
      <c r="U9" s="37" t="n">
        <f aca="false">U4+U8</f>
        <v>365337.277641969</v>
      </c>
      <c r="V9" s="37" t="n">
        <f aca="false">V4+V8</f>
        <v>391340.902214202</v>
      </c>
      <c r="W9" s="37" t="n">
        <f aca="false">W4+W8</f>
        <v>418287.880500084</v>
      </c>
      <c r="X9" s="37" t="n">
        <f aca="false">X4+X8</f>
        <v>446212.435276004</v>
      </c>
      <c r="Y9" s="37" t="n">
        <f aca="false">Y4+Y8</f>
        <v>475150.030844628</v>
      </c>
    </row>
    <row r="10" customFormat="false" ht="16.5" hidden="false" customHeight="true" outlineLevel="0" collapsed="false">
      <c r="A10" s="9" t="s">
        <v>167</v>
      </c>
      <c r="B10" s="43" t="n">
        <f aca="false">SUMPRODUCT(Assumptions!B6:E6)/4*(1)</f>
        <v>4.5</v>
      </c>
      <c r="C10" s="43" t="n">
        <f aca="false">B10+SUMPRODUCT(Assumptions!B6:E6)/4</f>
        <v>9</v>
      </c>
      <c r="D10" s="43" t="n">
        <f aca="false">C10+SUMPRODUCT(Assumptions!B6:E6)/4</f>
        <v>13.5</v>
      </c>
      <c r="E10" s="43" t="n">
        <f aca="false">D10+SUMPRODUCT(Assumptions!B6:E6)/4</f>
        <v>18</v>
      </c>
      <c r="F10" s="43" t="n">
        <f aca="false">E10+SUMPRODUCT(Assumptions!B6:E6)/4</f>
        <v>22.5</v>
      </c>
      <c r="G10" s="43" t="n">
        <f aca="false">F10+SUMPRODUCT(Assumptions!B6:E6)/4</f>
        <v>27</v>
      </c>
      <c r="H10" s="43" t="n">
        <f aca="false">G10+SUMPRODUCT(Assumptions!B6:E6)/4</f>
        <v>31.5</v>
      </c>
      <c r="I10" s="43" t="n">
        <f aca="false">H10+SUMPRODUCT(Assumptions!B6:E6)/4</f>
        <v>36</v>
      </c>
      <c r="J10" s="43" t="n">
        <f aca="false">I10+SUMPRODUCT(Assumptions!B6:E6)/4</f>
        <v>40.5</v>
      </c>
      <c r="K10" s="43" t="n">
        <f aca="false">J10+SUMPRODUCT(Assumptions!B6:E6)/4</f>
        <v>45</v>
      </c>
      <c r="L10" s="43" t="n">
        <f aca="false">K10+SUMPRODUCT(Assumptions!B6:E6)/4</f>
        <v>49.5</v>
      </c>
      <c r="M10" s="43" t="n">
        <f aca="false">L10+SUMPRODUCT(Assumptions!B6:E6)/4</f>
        <v>54</v>
      </c>
      <c r="N10" s="43" t="n">
        <f aca="false">M10+SUMPRODUCT(Assumptions!B6:E6)/4</f>
        <v>58.5</v>
      </c>
      <c r="O10" s="43" t="n">
        <f aca="false">N10+SUMPRODUCT(Assumptions!B6:E6)/4</f>
        <v>63</v>
      </c>
      <c r="P10" s="43" t="n">
        <f aca="false">O10+SUMPRODUCT(Assumptions!B6:E6)/4</f>
        <v>67.5</v>
      </c>
      <c r="Q10" s="43" t="n">
        <f aca="false">P10+SUMPRODUCT(Assumptions!B6:E6)/4</f>
        <v>72</v>
      </c>
      <c r="R10" s="43" t="n">
        <f aca="false">Q10+SUMPRODUCT(Assumptions!B6:E6)/4</f>
        <v>76.5</v>
      </c>
      <c r="S10" s="43" t="n">
        <f aca="false">R10+SUMPRODUCT(Assumptions!B6:E6)/4</f>
        <v>81</v>
      </c>
      <c r="T10" s="43" t="n">
        <f aca="false">S10+SUMPRODUCT(Assumptions!B6:E6)/4</f>
        <v>85.5</v>
      </c>
      <c r="U10" s="43" t="n">
        <f aca="false">T10+SUMPRODUCT(Assumptions!B6:E6)/4</f>
        <v>90</v>
      </c>
      <c r="V10" s="43" t="n">
        <f aca="false">U10+SUMPRODUCT(Assumptions!B6:E6)/4</f>
        <v>94.5</v>
      </c>
      <c r="W10" s="43" t="n">
        <f aca="false">V10+SUMPRODUCT(Assumptions!B6:E6)/4</f>
        <v>99</v>
      </c>
      <c r="X10" s="43" t="n">
        <f aca="false">W10+SUMPRODUCT(Assumptions!B6:E6)/4</f>
        <v>103.5</v>
      </c>
      <c r="Y10" s="43" t="n">
        <f aca="false">X10+SUMPRODUCT(Assumptions!B6:E6)/4</f>
        <v>108</v>
      </c>
    </row>
    <row r="11" customFormat="false" ht="16.5" hidden="false" customHeight="true" outlineLevel="0" collapsed="false">
      <c r="A11" s="9" t="s">
        <v>168</v>
      </c>
      <c r="B11" s="23" t="n">
        <f aca="false">SUMPRODUCT(Assumptions!B6:E6)/4*LTV_CAC!F16</f>
        <v>44000</v>
      </c>
      <c r="C11" s="23" t="n">
        <f aca="false">B11+SUMPRODUCT(Assumptions!B6:E6)/4*LTV_CAC!F16</f>
        <v>88000</v>
      </c>
      <c r="D11" s="23" t="n">
        <f aca="false">C11+SUMPRODUCT(Assumptions!B6:E6)/4*LTV_CAC!F16</f>
        <v>132000</v>
      </c>
      <c r="E11" s="23" t="n">
        <f aca="false">D11+SUMPRODUCT(Assumptions!B6:E6)/4*LTV_CAC!F16</f>
        <v>176000</v>
      </c>
      <c r="F11" s="23" t="n">
        <f aca="false">E11+SUMPRODUCT(Assumptions!B6:E6)/4*LTV_CAC!F16</f>
        <v>220000</v>
      </c>
      <c r="G11" s="23" t="n">
        <f aca="false">F11+SUMPRODUCT(Assumptions!B6:E6)/4*LTV_CAC!F16</f>
        <v>264000</v>
      </c>
      <c r="H11" s="23" t="n">
        <f aca="false">G11+SUMPRODUCT(Assumptions!B6:E6)/4*LTV_CAC!F16</f>
        <v>308000</v>
      </c>
      <c r="I11" s="23" t="n">
        <f aca="false">H11+SUMPRODUCT(Assumptions!B6:E6)/4*LTV_CAC!F16</f>
        <v>352000</v>
      </c>
      <c r="J11" s="23" t="n">
        <f aca="false">I11+SUMPRODUCT(Assumptions!B6:E6)/4*LTV_CAC!F16</f>
        <v>396000</v>
      </c>
      <c r="K11" s="23" t="n">
        <f aca="false">J11+SUMPRODUCT(Assumptions!B6:E6)/4*LTV_CAC!F16</f>
        <v>440000</v>
      </c>
      <c r="L11" s="23" t="n">
        <f aca="false">K11+SUMPRODUCT(Assumptions!B6:E6)/4*LTV_CAC!F16</f>
        <v>484000</v>
      </c>
      <c r="M11" s="23" t="n">
        <f aca="false">L11+SUMPRODUCT(Assumptions!B6:E6)/4*LTV_CAC!F16</f>
        <v>528000</v>
      </c>
      <c r="N11" s="23" t="n">
        <f aca="false">M11+SUMPRODUCT(Assumptions!B6:E6)/4*LTV_CAC!F16</f>
        <v>572000</v>
      </c>
      <c r="O11" s="23" t="n">
        <f aca="false">N11+SUMPRODUCT(Assumptions!B6:E6)/4*LTV_CAC!F16</f>
        <v>616000</v>
      </c>
      <c r="P11" s="23" t="n">
        <f aca="false">O11+SUMPRODUCT(Assumptions!B6:E6)/4*LTV_CAC!F16</f>
        <v>660000</v>
      </c>
      <c r="Q11" s="23" t="n">
        <f aca="false">P11+SUMPRODUCT(Assumptions!B6:E6)/4*LTV_CAC!F16</f>
        <v>704000</v>
      </c>
      <c r="R11" s="23" t="n">
        <f aca="false">Q11+SUMPRODUCT(Assumptions!B6:E6)/4*LTV_CAC!F16</f>
        <v>748000</v>
      </c>
      <c r="S11" s="23" t="n">
        <f aca="false">R11+SUMPRODUCT(Assumptions!B6:E6)/4*LTV_CAC!F16</f>
        <v>792000</v>
      </c>
      <c r="T11" s="23" t="n">
        <f aca="false">S11+SUMPRODUCT(Assumptions!B6:E6)/4*LTV_CAC!F16</f>
        <v>836000</v>
      </c>
      <c r="U11" s="23" t="n">
        <f aca="false">T11+SUMPRODUCT(Assumptions!B6:E6)/4*LTV_CAC!F16</f>
        <v>880000</v>
      </c>
      <c r="V11" s="23" t="n">
        <f aca="false">U11+SUMPRODUCT(Assumptions!B6:E6)/4*LTV_CAC!F16</f>
        <v>924000</v>
      </c>
      <c r="W11" s="23" t="n">
        <f aca="false">V11+SUMPRODUCT(Assumptions!B6:E6)/4*LTV_CAC!F16</f>
        <v>968000</v>
      </c>
      <c r="X11" s="23" t="n">
        <f aca="false">W11+SUMPRODUCT(Assumptions!B6:E6)/4*LTV_CAC!F16</f>
        <v>1012000</v>
      </c>
      <c r="Y11" s="23" t="n">
        <f aca="false">X11+SUMPRODUCT(Assumptions!B6:E6)/4*LTV_CAC!F16</f>
        <v>1056000</v>
      </c>
    </row>
    <row r="12" customFormat="false" ht="16.5" hidden="false" customHeight="true" outlineLevel="0" collapsed="false">
      <c r="A12" s="9" t="s">
        <v>169</v>
      </c>
      <c r="B12" s="23" t="n">
        <f aca="false">B9*LTV_CAC!F7</f>
        <v>9512.91666666667</v>
      </c>
      <c r="C12" s="23" t="n">
        <f aca="false">B12+C9*LTV_CAC!F7</f>
        <v>28883.8574768518</v>
      </c>
      <c r="D12" s="23" t="n">
        <f aca="false">C12+D9*LTV_CAC!F7</f>
        <v>58470.4496397621</v>
      </c>
      <c r="E12" s="23" t="n">
        <f aca="false">D12+E9*LTV_CAC!F7</f>
        <v>98643.2942850268</v>
      </c>
      <c r="F12" s="23" t="n">
        <f aca="false">E12+F9*LTV_CAC!F7</f>
        <v>149786.4371277</v>
      </c>
      <c r="G12" s="23" t="n">
        <f aca="false">F12+G9*LTV_CAC!F7</f>
        <v>212297.856207944</v>
      </c>
      <c r="H12" s="23" t="n">
        <f aca="false">G12+H9*LTV_CAC!F7</f>
        <v>286589.967324821</v>
      </c>
      <c r="I12" s="23" t="n">
        <f aca="false">H12+I9*LTV_CAC!F7</f>
        <v>373090.147806105</v>
      </c>
      <c r="J12" s="23" t="n">
        <f aca="false">I12+J9*LTV_CAC!F7</f>
        <v>472241.279279293</v>
      </c>
      <c r="K12" s="23" t="n">
        <f aca="false">J12+K9*LTV_CAC!F7</f>
        <v>584502.310133147</v>
      </c>
      <c r="L12" s="23" t="n">
        <f aca="false">K12+L9*LTV_CAC!F7</f>
        <v>710348.838384089</v>
      </c>
      <c r="M12" s="23" t="n">
        <f aca="false">L12+M9*LTV_CAC!F7</f>
        <v>850273.715687689</v>
      </c>
      <c r="N12" s="23" t="n">
        <f aca="false">M12+N9*LTV_CAC!F7</f>
        <v>1004787.67326236</v>
      </c>
      <c r="O12" s="23" t="n">
        <f aca="false">N12+O9*LTV_CAC!F7</f>
        <v>1174419.97052015</v>
      </c>
      <c r="P12" s="23" t="n">
        <f aca="false">O12+P9*LTV_CAC!F7</f>
        <v>1359719.06722847</v>
      </c>
      <c r="Q12" s="23" t="n">
        <f aca="false">P12+Q9*LTV_CAC!F7</f>
        <v>1561253.32005626</v>
      </c>
      <c r="R12" s="23" t="n">
        <f aca="false">Q12+R9*LTV_CAC!F7</f>
        <v>1779611.70438941</v>
      </c>
      <c r="S12" s="23" t="n">
        <f aca="false">R12+S9*LTV_CAC!F7</f>
        <v>2015404.56233198</v>
      </c>
      <c r="T12" s="23" t="n">
        <f aca="false">S12+T9*LTV_CAC!F7</f>
        <v>2269264.37784325</v>
      </c>
      <c r="U12" s="23" t="n">
        <f aca="false">T12+U9*LTV_CAC!F7</f>
        <v>2541846.579995</v>
      </c>
      <c r="V12" s="23" t="n">
        <f aca="false">U12+V9*LTV_CAC!F7</f>
        <v>2833830.37536927</v>
      </c>
      <c r="W12" s="23" t="n">
        <f aca="false">V12+W9*LTV_CAC!F7</f>
        <v>3145919.6106535</v>
      </c>
      <c r="X12" s="23" t="n">
        <f aca="false">W12+X9*LTV_CAC!F7</f>
        <v>3478843.66652887</v>
      </c>
      <c r="Y12" s="23" t="n">
        <f aca="false">X12+Y9*LTV_CAC!F7</f>
        <v>3833358.38398684</v>
      </c>
    </row>
    <row r="13" customFormat="false" ht="16.5" hidden="false" customHeight="true" outlineLevel="0" collapsed="false">
      <c r="A13" s="5" t="s">
        <v>170</v>
      </c>
      <c r="B13" s="37" t="n">
        <f aca="false">B12-B11</f>
        <v>-34487.0833333333</v>
      </c>
      <c r="C13" s="37" t="n">
        <f aca="false">C12-C11</f>
        <v>-59116.1425231482</v>
      </c>
      <c r="D13" s="37" t="n">
        <f aca="false">D12-D11</f>
        <v>-73529.5503602379</v>
      </c>
      <c r="E13" s="37" t="n">
        <f aca="false">E12-E11</f>
        <v>-77356.7057149732</v>
      </c>
      <c r="F13" s="37" t="n">
        <f aca="false">F12-F11</f>
        <v>-70213.5628722998</v>
      </c>
      <c r="G13" s="37" t="n">
        <f aca="false">G12-G11</f>
        <v>-51702.143792056</v>
      </c>
      <c r="H13" s="37" t="n">
        <f aca="false">H12-H11</f>
        <v>-21410.0326751789</v>
      </c>
      <c r="I13" s="37" t="n">
        <f aca="false">I12-I11</f>
        <v>21090.1478061049</v>
      </c>
      <c r="J13" s="37" t="n">
        <f aca="false">J12-J11</f>
        <v>76241.279279293</v>
      </c>
      <c r="K13" s="37" t="n">
        <f aca="false">K12-K11</f>
        <v>144502.310133147</v>
      </c>
      <c r="L13" s="37" t="n">
        <f aca="false">L12-L11</f>
        <v>226348.838384089</v>
      </c>
      <c r="M13" s="37" t="n">
        <f aca="false">M12-M11</f>
        <v>322273.715687689</v>
      </c>
      <c r="N13" s="37" t="n">
        <f aca="false">N12-N11</f>
        <v>432787.673262359</v>
      </c>
      <c r="O13" s="37" t="n">
        <f aca="false">O12-O11</f>
        <v>558419.970520155</v>
      </c>
      <c r="P13" s="37" t="n">
        <f aca="false">P12-P11</f>
        <v>699719.067228469</v>
      </c>
      <c r="Q13" s="37" t="n">
        <f aca="false">Q12-Q11</f>
        <v>857253.320056258</v>
      </c>
      <c r="R13" s="37" t="n">
        <f aca="false">R12-R11</f>
        <v>1031611.70438941</v>
      </c>
      <c r="S13" s="37" t="n">
        <f aca="false">S12-S11</f>
        <v>1223404.56233198</v>
      </c>
      <c r="T13" s="37" t="n">
        <f aca="false">T12-T11</f>
        <v>1433264.37784325</v>
      </c>
      <c r="U13" s="37" t="n">
        <f aca="false">U12-U11</f>
        <v>1661846.579995</v>
      </c>
      <c r="V13" s="37" t="n">
        <f aca="false">V12-V11</f>
        <v>1909830.37536927</v>
      </c>
      <c r="W13" s="37" t="n">
        <f aca="false">W12-W11</f>
        <v>2177919.6106535</v>
      </c>
      <c r="X13" s="37" t="n">
        <f aca="false">X12-X11</f>
        <v>2466843.66652887</v>
      </c>
      <c r="Y13" s="37" t="n">
        <f aca="false">Y12-Y11</f>
        <v>2777358.38398684</v>
      </c>
    </row>
  </sheetData>
  <mergeCells count="2">
    <mergeCell ref="A1:Z1"/>
    <mergeCell ref="A3:Z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2026-03-15T02:04:57Z</dcterms:created>
  <dc:creator>openpyxl</dc:creator>
  <dc:description/>
  <dc:language>en-US</dc:language>
  <cp:lastModifiedBy/>
  <dcterms:modified xsi:type="dcterms:W3CDTF">2026-03-15T02:04:58Z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