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Budget Tracker" sheetId="2" state="visible" r:id="rId4"/>
    <sheet name="Milestones" sheetId="3" state="visible" r:id="rId5"/>
    <sheet name="Resources" sheetId="4" state="visible" r:id="rId6"/>
    <sheet name="Variance Log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<sst xmlns="http://schemas.openxmlformats.org/spreadsheetml/2006/main" count="230" uniqueCount="147">
  <si>
    <t xml:space="preserve">ERP Implementation  ·  Budget &amp; Timeline Dashboard</t>
  </si>
  <si>
    <t xml:space="preserve">Phases: Initiate → Design → Build → Test → Deploy  ·  All figures pull live from Budget Tracker, Milestones &amp; Resources</t>
  </si>
  <si>
    <t xml:space="preserve">Total Budget</t>
  </si>
  <si>
    <t xml:space="preserve">Total Committed</t>
  </si>
  <si>
    <t xml:space="preserve">Total Actual</t>
  </si>
  <si>
    <t xml:space="preserve">Remaining</t>
  </si>
  <si>
    <t xml:space="preserve">% Spent</t>
  </si>
  <si>
    <t xml:space="preserve"># Milestones Complete</t>
  </si>
  <si>
    <t xml:space="preserve"># Overdue</t>
  </si>
  <si>
    <t xml:space="preserve">Est. Resource Cost</t>
  </si>
  <si>
    <t xml:space="preserve">Phase Budget Summary</t>
  </si>
  <si>
    <t xml:space="preserve">Phase</t>
  </si>
  <si>
    <t xml:space="preserve">Planned ($)</t>
  </si>
  <si>
    <t xml:space="preserve">Committed ($)</t>
  </si>
  <si>
    <t xml:space="preserve">Actual ($)</t>
  </si>
  <si>
    <t xml:space="preserve">Remaining ($)</t>
  </si>
  <si>
    <t xml:space="preserve">Variance ($)</t>
  </si>
  <si>
    <t xml:space="preserve">Status</t>
  </si>
  <si>
    <t xml:space="preserve">Initiate</t>
  </si>
  <si>
    <t xml:space="preserve">Design</t>
  </si>
  <si>
    <t xml:space="preserve">Build</t>
  </si>
  <si>
    <t xml:space="preserve">Test</t>
  </si>
  <si>
    <t xml:space="preserve">Deploy</t>
  </si>
  <si>
    <t xml:space="preserve">ALL PHASES</t>
  </si>
  <si>
    <t xml:space="preserve">Milestone Progress by Phase</t>
  </si>
  <si>
    <t xml:space="preserve">Total Milestones</t>
  </si>
  <si>
    <t xml:space="preserve">Complete</t>
  </si>
  <si>
    <t xml:space="preserve">Overdue</t>
  </si>
  <si>
    <t xml:space="preserve">Pending</t>
  </si>
  <si>
    <t xml:space="preserve">% Complete</t>
  </si>
  <si>
    <t xml:space="preserve">Next Milestone</t>
  </si>
  <si>
    <t xml:space="preserve">● On Track = variance &lt;5%   ▲ Watch = 5–15%   ■ Over Budget = &gt;15%   ✓ Complete   ⚠ Overdue   ○ Pending</t>
  </si>
  <si>
    <t xml:space="preserve">ERP Implementation Budget Tracker</t>
  </si>
  <si>
    <t xml:space="preserve">Blue = input  ·  All totals and variances calculate automatically  ·  Update actuals as you spend</t>
  </si>
  <si>
    <t xml:space="preserve">Cost Category</t>
  </si>
  <si>
    <t xml:space="preserve">  INITIATE</t>
  </si>
  <si>
    <t xml:space="preserve">Project Charter &amp; Governance</t>
  </si>
  <si>
    <t xml:space="preserve">Business Case Development</t>
  </si>
  <si>
    <t xml:space="preserve">Vendor RFP &amp; Evaluation</t>
  </si>
  <si>
    <t xml:space="preserve">Project Kickoff &amp; Setup</t>
  </si>
  <si>
    <t xml:space="preserve">  DESIGN</t>
  </si>
  <si>
    <t xml:space="preserve">Business Process Mapping</t>
  </si>
  <si>
    <t xml:space="preserve">System Configuration Design</t>
  </si>
  <si>
    <t xml:space="preserve">Data Migration Design</t>
  </si>
  <si>
    <t xml:space="preserve">Integration Architecture</t>
  </si>
  <si>
    <t xml:space="preserve">Design Workshops</t>
  </si>
  <si>
    <t xml:space="preserve">  BUILD</t>
  </si>
  <si>
    <t xml:space="preserve">Core System Configuration</t>
  </si>
  <si>
    <t xml:space="preserve">Custom Development</t>
  </si>
  <si>
    <t xml:space="preserve">Data Migration Build</t>
  </si>
  <si>
    <t xml:space="preserve">Integration Development</t>
  </si>
  <si>
    <t xml:space="preserve">Technical Documentation</t>
  </si>
  <si>
    <t xml:space="preserve">  TEST</t>
  </si>
  <si>
    <t xml:space="preserve">Unit &amp; Integration Testing</t>
  </si>
  <si>
    <t xml:space="preserve">User Acceptance Testing (UAT)</t>
  </si>
  <si>
    <t xml:space="preserve">Performance Testing</t>
  </si>
  <si>
    <t xml:space="preserve">Defect Resolution</t>
  </si>
  <si>
    <t xml:space="preserve">Training Material Development</t>
  </si>
  <si>
    <t xml:space="preserve">  DEPLOY</t>
  </si>
  <si>
    <t xml:space="preserve">End-User Training</t>
  </si>
  <si>
    <t xml:space="preserve">Data Cutover &amp; Migration</t>
  </si>
  <si>
    <t xml:space="preserve">Go-Live Support (Hypercare)</t>
  </si>
  <si>
    <t xml:space="preserve">Post Go-Live Stabilization</t>
  </si>
  <si>
    <t xml:space="preserve">Project Closure &amp; Handover</t>
  </si>
  <si>
    <t xml:space="preserve">  ALL</t>
  </si>
  <si>
    <t xml:space="preserve">Contingency Reserve</t>
  </si>
  <si>
    <t xml:space="preserve">All</t>
  </si>
  <si>
    <t xml:space="preserve">Change Order Buffer</t>
  </si>
  <si>
    <t xml:space="preserve">  Initiate Subtotal</t>
  </si>
  <si>
    <t xml:space="preserve">  Design Subtotal</t>
  </si>
  <si>
    <t xml:space="preserve">  Build Subtotal</t>
  </si>
  <si>
    <t xml:space="preserve">  Test Subtotal</t>
  </si>
  <si>
    <t xml:space="preserve">  Deploy Subtotal</t>
  </si>
  <si>
    <t xml:space="preserve">  All Subtotal</t>
  </si>
  <si>
    <t xml:space="preserve">  TOTAL PROJECT BUDGET</t>
  </si>
  <si>
    <t xml:space="preserve">Milestone Tracker</t>
  </si>
  <si>
    <t xml:space="preserve">Enter planned dates and owner. Update actual date and complete checkbox when milestone is achieved.</t>
  </si>
  <si>
    <t xml:space="preserve">Milestone</t>
  </si>
  <si>
    <t xml:space="preserve">Planned Date</t>
  </si>
  <si>
    <t xml:space="preserve">Actual Date</t>
  </si>
  <si>
    <t xml:space="preserve">Owner</t>
  </si>
  <si>
    <t xml:space="preserve">Days Variance</t>
  </si>
  <si>
    <t xml:space="preserve">% Phase Done</t>
  </si>
  <si>
    <t xml:space="preserve">Project Start Date:</t>
  </si>
  <si>
    <t xml:space="preserve">Project Charter Signed</t>
  </si>
  <si>
    <t xml:space="preserve">Steering Committee Established</t>
  </si>
  <si>
    <t xml:space="preserve">Vendor Contract Executed</t>
  </si>
  <si>
    <t xml:space="preserve">Project Kickoff Complete</t>
  </si>
  <si>
    <t xml:space="preserve">Current-State Process Maps Done</t>
  </si>
  <si>
    <t xml:space="preserve">Future-State Design Approved</t>
  </si>
  <si>
    <t xml:space="preserve">Data Migration Strategy Signed Off</t>
  </si>
  <si>
    <t xml:space="preserve">Integration Architecture Approved</t>
  </si>
  <si>
    <t xml:space="preserve">Design Phase Sign-Off</t>
  </si>
  <si>
    <t xml:space="preserve">Core Configuration Complete</t>
  </si>
  <si>
    <t xml:space="preserve">Custom Dev Complete</t>
  </si>
  <si>
    <t xml:space="preserve">Integrations Built &amp; Unit Tested</t>
  </si>
  <si>
    <t xml:space="preserve">Data Migration Scripts Validated</t>
  </si>
  <si>
    <t xml:space="preserve">Build Phase Sign-Off</t>
  </si>
  <si>
    <t xml:space="preserve">SIT Complete</t>
  </si>
  <si>
    <t xml:space="preserve">UAT Kick-Off</t>
  </si>
  <si>
    <t xml:space="preserve">UAT Sign-Off</t>
  </si>
  <si>
    <t xml:space="preserve">Performance Testing Complete</t>
  </si>
  <si>
    <t xml:space="preserve">Go/No-Go Decision</t>
  </si>
  <si>
    <t xml:space="preserve">Training Complete</t>
  </si>
  <si>
    <t xml:space="preserve">Data Cutover Complete</t>
  </si>
  <si>
    <t xml:space="preserve">Go-Live</t>
  </si>
  <si>
    <t xml:space="preserve">Hypercare Period End</t>
  </si>
  <si>
    <t xml:space="preserve">Project Closure</t>
  </si>
  <si>
    <t xml:space="preserve">Resource Utilization Tracker</t>
  </si>
  <si>
    <t xml:space="preserve">Blue = input. Planned hours and daily rates drive cost. Actual hours update as work progresses.</t>
  </si>
  <si>
    <t xml:space="preserve">Role / Resource</t>
  </si>
  <si>
    <t xml:space="preserve">Daily Rate ($)</t>
  </si>
  <si>
    <t xml:space="preserve">Initiate
Planned Days</t>
  </si>
  <si>
    <t xml:space="preserve">Initiate
Actual Days</t>
  </si>
  <si>
    <t xml:space="preserve">Design
Planned Days</t>
  </si>
  <si>
    <t xml:space="preserve">Design
Actual Days</t>
  </si>
  <si>
    <t xml:space="preserve">Build
Planned Days</t>
  </si>
  <si>
    <t xml:space="preserve">Build
Actual Days</t>
  </si>
  <si>
    <t xml:space="preserve">Test
Planned Days</t>
  </si>
  <si>
    <t xml:space="preserve">Test
Actual Days</t>
  </si>
  <si>
    <t xml:space="preserve">Deploy
Planned Days</t>
  </si>
  <si>
    <t xml:space="preserve">Deploy
Actual Days</t>
  </si>
  <si>
    <t xml:space="preserve">Total
Planned Cost</t>
  </si>
  <si>
    <t xml:space="preserve">Total
Actual Cost</t>
  </si>
  <si>
    <t xml:space="preserve">Project Manager</t>
  </si>
  <si>
    <t xml:space="preserve">Functional Consultant</t>
  </si>
  <si>
    <t xml:space="preserve">Technical Consultant</t>
  </si>
  <si>
    <t xml:space="preserve">Data Migration Lead</t>
  </si>
  <si>
    <t xml:space="preserve">Integration Developer</t>
  </si>
  <si>
    <t xml:space="preserve">Internal SME — Finance</t>
  </si>
  <si>
    <t xml:space="preserve">Internal SME — Ops</t>
  </si>
  <si>
    <t xml:space="preserve">Internal SME — IT</t>
  </si>
  <si>
    <t xml:space="preserve">Change Manager</t>
  </si>
  <si>
    <t xml:space="preserve">Training Lead</t>
  </si>
  <si>
    <t xml:space="preserve">  TOTAL</t>
  </si>
  <si>
    <t xml:space="preserve">Variance Log &amp; Change Register</t>
  </si>
  <si>
    <t xml:space="preserve">Log every budget change and variance event. Links to Budget Tracker for automatic status flagging.</t>
  </si>
  <si>
    <t xml:space="preserve">#</t>
  </si>
  <si>
    <t xml:space="preserve">Original
Budget ($)</t>
  </si>
  <si>
    <t xml:space="preserve">Current
Budget ($)</t>
  </si>
  <si>
    <t xml:space="preserve">Actual
to Date ($)</t>
  </si>
  <si>
    <t xml:space="preserve">Variance
($)</t>
  </si>
  <si>
    <t xml:space="preserve">Variance
(%)</t>
  </si>
  <si>
    <t xml:space="preserve">Root Cause / Notes</t>
  </si>
  <si>
    <t xml:space="preserve">Action Required</t>
  </si>
  <si>
    <t xml:space="preserve">UAT</t>
  </si>
  <si>
    <t xml:space="preserve">Go-Live Support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</si>
</sst>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;&quot;($&quot;#,##0\);\-"/>
    <numFmt numFmtId="166" formatCode="0.0%;\(0.0%\);\-"/>
    <numFmt numFmtId="167" formatCode="#,##0;\(#,##0\);\-"/>
    <numFmt numFmtId="168" formatCode="General"/>
    <numFmt numFmtId="169" formatCode="mmm\ d&quot;, &quot;yyyy"/>
    <numFmt numFmtId="170" formatCode="@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8.5"/>
      <color rgb="FF9A9AAA"/>
      <name val="Arial"/>
      <family val="0"/>
      <charset val="1"/>
    </font>
    <font>
      <sz val="7.5"/>
      <color rgb="FF9A9AAA"/>
      <name val="Arial"/>
      <family val="0"/>
      <charset val="1"/>
    </font>
    <font>
      <b val="true"/>
      <sz val="14"/>
      <color rgb="FF1A1A2E"/>
      <name val="Arial"/>
      <family val="0"/>
      <charset val="1"/>
    </font>
    <font>
      <b val="true"/>
      <sz val="14"/>
      <color rgb="FF2D6A4F"/>
      <name val="Arial"/>
      <family val="0"/>
      <charset val="1"/>
    </font>
    <font>
      <b val="true"/>
      <sz val="14"/>
      <color rgb="FF8B1A1A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A1A2E"/>
      <name val="Arial"/>
      <family val="0"/>
      <charset val="1"/>
    </font>
    <font>
      <sz val="9"/>
      <color rgb="FF1A1A2E"/>
      <name val="Arial"/>
      <family val="0"/>
      <charset val="1"/>
    </font>
    <font>
      <sz val="9"/>
      <color rgb="FF2D6A4F"/>
      <name val="Arial"/>
      <family val="0"/>
      <charset val="1"/>
    </font>
    <font>
      <sz val="9"/>
      <color rgb="FF8B1A1A"/>
      <name val="Arial"/>
      <family val="0"/>
      <charset val="1"/>
    </font>
    <font>
      <i val="true"/>
      <sz val="8"/>
      <color rgb="FF5C5C72"/>
      <name val="Arial"/>
      <family val="0"/>
      <charset val="1"/>
    </font>
    <font>
      <i val="true"/>
      <sz val="8"/>
      <color rgb="FF9A9AAA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8"/>
      <color rgb="FF5C5C72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5C5C72"/>
      <name val="Arial"/>
      <family val="0"/>
      <charset val="1"/>
    </font>
    <font>
      <b val="true"/>
      <sz val="9"/>
      <color rgb="FF0000FF"/>
      <name val="Arial"/>
      <family val="0"/>
      <charset val="1"/>
    </font>
    <font>
      <sz val="8"/>
      <color rgb="FF9A9AAA"/>
      <name val="Arial"/>
      <family val="0"/>
      <charset val="1"/>
    </font>
    <font>
      <sz val="9"/>
      <color rgb="FF5C5C72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F8F7F4"/>
        <bgColor rgb="FFFCFBF8"/>
      </patternFill>
    </fill>
    <fill>
      <patternFill patternType="solid">
        <fgColor rgb="FF2D6A4F"/>
        <bgColor rgb="FF1F5F8B"/>
      </patternFill>
    </fill>
    <fill>
      <patternFill patternType="solid">
        <fgColor rgb="FFFCFBF8"/>
        <bgColor rgb="FFF8F7F4"/>
      </patternFill>
    </fill>
    <fill>
      <patternFill patternType="solid">
        <fgColor rgb="FF1F5F8B"/>
        <bgColor rgb="FF2D6A4F"/>
      </patternFill>
    </fill>
    <fill>
      <patternFill patternType="solid">
        <fgColor rgb="FFFFFFFF"/>
        <bgColor rgb="FFFCFBF8"/>
      </patternFill>
    </fill>
    <fill>
      <patternFill patternType="solid">
        <fgColor rgb="FF6B4226"/>
        <bgColor rgb="FF5A3E7A"/>
      </patternFill>
    </fill>
    <fill>
      <patternFill patternType="solid">
        <fgColor rgb="FF5A3E7A"/>
        <bgColor rgb="FF5C5C72"/>
      </patternFill>
    </fill>
    <fill>
      <patternFill patternType="solid">
        <fgColor rgb="FFC9A84C"/>
        <bgColor rgb="FF9A9AAA"/>
      </patternFill>
    </fill>
    <fill>
      <patternFill patternType="solid">
        <fgColor rgb="FFF0EFE9"/>
        <bgColor rgb="FFF8F7F4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8D6D0"/>
      </bottom>
      <diagonal/>
    </border>
    <border diagonalUp="false" diagonalDown="false">
      <left style="thin">
        <color rgb="FFD8D6D0"/>
      </left>
      <right style="thin">
        <color rgb="FFD8D6D0"/>
      </right>
      <top style="thin">
        <color rgb="FFD8D6D0"/>
      </top>
      <bottom style="thin">
        <color rgb="FFD8D6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2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11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1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1" fillId="7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2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6B4226"/>
      <rgbColor rgb="FFFCFBF8"/>
      <rgbColor rgb="FFF0EFE9"/>
      <rgbColor rgb="FF660066"/>
      <rgbColor rgb="FFFF8080"/>
      <rgbColor rgb="FF1F5F8B"/>
      <rgbColor rgb="FFD8D6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7F4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A84C"/>
      <rgbColor rgb="FFFF6600"/>
      <rgbColor rgb="FF5C5C72"/>
      <rgbColor rgb="FF9A9AAA"/>
      <rgbColor rgb="FF003366"/>
      <rgbColor rgb="FF339966"/>
      <rgbColor rgb="FF003300"/>
      <rgbColor rgb="FF333300"/>
      <rgbColor rgb="FF8B1A1A"/>
      <rgbColor rgb="FF993366"/>
      <rgbColor rgb="FF5A3E7A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1A2E"/>
    <pageSetUpPr fitToPage="false"/>
  </sheetPr>
  <dimension ref="A1:I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9" min="3" style="0" width="16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9.75" hidden="false" customHeight="true" outlineLevel="0" collapsed="false"/>
    <row r="4" customFormat="false" ht="18" hidden="false" customHeight="true" outlineLevel="0" collapsed="false"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customFormat="false" ht="36" hidden="false" customHeight="true" outlineLevel="0" collapsed="false">
      <c r="B5" s="4" t="n">
        <f aca="false">'Budget Tracker'!C48</f>
        <v>472000</v>
      </c>
      <c r="C5" s="4" t="n">
        <f aca="false">'Budget Tracker'!D48</f>
        <v>0</v>
      </c>
      <c r="D5" s="4" t="n">
        <f aca="false">'Budget Tracker'!E48</f>
        <v>0</v>
      </c>
      <c r="E5" s="4" t="n">
        <f aca="false">'Budget Tracker'!F48</f>
        <v>472000</v>
      </c>
      <c r="F5" s="5" t="n">
        <f aca="false">'Budget Tracker'!G48</f>
        <v>0</v>
      </c>
      <c r="G5" s="6" t="n">
        <f aca="false">COUNTIF(Milestones!I5:I200,"✓ Complete")</f>
        <v>0</v>
      </c>
      <c r="H5" s="7" t="n">
        <f aca="false">COUNTIF(Milestones!I5:I200,"⚠ Overdue")</f>
        <v>23</v>
      </c>
      <c r="I5" s="4" t="n">
        <f aca="false">Resources!N14</f>
        <v>0</v>
      </c>
    </row>
    <row r="6" customFormat="false" ht="9.75" hidden="false" customHeight="true" outlineLevel="0" collapsed="false"/>
    <row r="7" customFormat="false" ht="19.5" hidden="false" customHeight="true" outlineLevel="0" collapsed="false">
      <c r="A7" s="8" t="s">
        <v>10</v>
      </c>
      <c r="B7" s="8"/>
      <c r="C7" s="8"/>
      <c r="D7" s="8"/>
      <c r="E7" s="8"/>
      <c r="F7" s="8"/>
      <c r="G7" s="8"/>
      <c r="H7" s="8"/>
      <c r="I7" s="8"/>
    </row>
    <row r="8" customFormat="false" ht="21.75" hidden="false" customHeight="true" outlineLevel="0" collapsed="false">
      <c r="B8" s="9" t="s">
        <v>11</v>
      </c>
      <c r="C8" s="10" t="s">
        <v>12</v>
      </c>
      <c r="D8" s="10" t="s">
        <v>13</v>
      </c>
      <c r="E8" s="10" t="s">
        <v>14</v>
      </c>
      <c r="F8" s="10" t="s">
        <v>15</v>
      </c>
      <c r="G8" s="10" t="s">
        <v>6</v>
      </c>
      <c r="H8" s="10" t="s">
        <v>16</v>
      </c>
      <c r="I8" s="10" t="s">
        <v>17</v>
      </c>
    </row>
    <row r="9" customFormat="false" ht="19.5" hidden="false" customHeight="true" outlineLevel="0" collapsed="false">
      <c r="B9" s="11" t="s">
        <v>18</v>
      </c>
      <c r="C9" s="12" t="n">
        <f aca="false">'Budget Tracker'!C36</f>
        <v>31000</v>
      </c>
      <c r="D9" s="12" t="n">
        <f aca="false">'Budget Tracker'!D36</f>
        <v>0</v>
      </c>
      <c r="E9" s="12" t="n">
        <f aca="false">'Budget Tracker'!E36</f>
        <v>0</v>
      </c>
      <c r="F9" s="12" t="n">
        <f aca="false">'Budget Tracker'!F36</f>
        <v>31000</v>
      </c>
      <c r="G9" s="13" t="n">
        <f aca="false">'Budget Tracker'!G36</f>
        <v>0</v>
      </c>
      <c r="H9" s="12" t="n">
        <f aca="false">'Budget Tracker'!H36</f>
        <v>-31000</v>
      </c>
      <c r="I9" s="14" t="str">
        <f aca="false">IFERROR(IF(ABS('Budget Tracker'!H36/'Budget Tracker'!C36)&lt;0.05,"● On Track",IF(ABS('Budget Tracker'!H36/'Budget Tracker'!C36)&lt;0.15,"▲ Watch","■ Over Budget")),"● On Track")</f>
        <v>■ Over Budget</v>
      </c>
    </row>
    <row r="10" customFormat="false" ht="19.5" hidden="false" customHeight="true" outlineLevel="0" collapsed="false">
      <c r="B10" s="15" t="s">
        <v>19</v>
      </c>
      <c r="C10" s="16" t="n">
        <f aca="false">'Budget Tracker'!C38</f>
        <v>100000</v>
      </c>
      <c r="D10" s="16" t="n">
        <f aca="false">'Budget Tracker'!D38</f>
        <v>0</v>
      </c>
      <c r="E10" s="16" t="n">
        <f aca="false">'Budget Tracker'!E38</f>
        <v>0</v>
      </c>
      <c r="F10" s="16" t="n">
        <f aca="false">'Budget Tracker'!F38</f>
        <v>100000</v>
      </c>
      <c r="G10" s="17" t="n">
        <f aca="false">'Budget Tracker'!G38</f>
        <v>0</v>
      </c>
      <c r="H10" s="16" t="n">
        <f aca="false">'Budget Tracker'!H38</f>
        <v>-100000</v>
      </c>
      <c r="I10" s="18" t="str">
        <f aca="false">IFERROR(IF(ABS('Budget Tracker'!H38/'Budget Tracker'!C38)&lt;0.05,"● On Track",IF(ABS('Budget Tracker'!H38/'Budget Tracker'!C38)&lt;0.15,"▲ Watch","■ Over Budget")),"● On Track")</f>
        <v>■ Over Budget</v>
      </c>
    </row>
    <row r="11" customFormat="false" ht="19.5" hidden="false" customHeight="true" outlineLevel="0" collapsed="false">
      <c r="B11" s="19" t="s">
        <v>20</v>
      </c>
      <c r="C11" s="12" t="n">
        <f aca="false">'Budget Tracker'!C40</f>
        <v>151000</v>
      </c>
      <c r="D11" s="12" t="n">
        <f aca="false">'Budget Tracker'!D40</f>
        <v>0</v>
      </c>
      <c r="E11" s="12" t="n">
        <f aca="false">'Budget Tracker'!E40</f>
        <v>0</v>
      </c>
      <c r="F11" s="12" t="n">
        <f aca="false">'Budget Tracker'!F40</f>
        <v>151000</v>
      </c>
      <c r="G11" s="13" t="n">
        <f aca="false">'Budget Tracker'!G40</f>
        <v>0</v>
      </c>
      <c r="H11" s="12" t="n">
        <f aca="false">'Budget Tracker'!H40</f>
        <v>-151000</v>
      </c>
      <c r="I11" s="14" t="str">
        <f aca="false">IFERROR(IF(ABS('Budget Tracker'!H40/'Budget Tracker'!C40)&lt;0.05,"● On Track",IF(ABS('Budget Tracker'!H40/'Budget Tracker'!C40)&lt;0.15,"▲ Watch","■ Over Budget")),"● On Track")</f>
        <v>■ Over Budget</v>
      </c>
    </row>
    <row r="12" customFormat="false" ht="19.5" hidden="false" customHeight="true" outlineLevel="0" collapsed="false">
      <c r="B12" s="20" t="s">
        <v>21</v>
      </c>
      <c r="C12" s="16" t="n">
        <f aca="false">'Budget Tracker'!C42</f>
        <v>77000</v>
      </c>
      <c r="D12" s="16" t="n">
        <f aca="false">'Budget Tracker'!D42</f>
        <v>0</v>
      </c>
      <c r="E12" s="16" t="n">
        <f aca="false">'Budget Tracker'!E42</f>
        <v>0</v>
      </c>
      <c r="F12" s="16" t="n">
        <f aca="false">'Budget Tracker'!F42</f>
        <v>77000</v>
      </c>
      <c r="G12" s="17" t="n">
        <f aca="false">'Budget Tracker'!G42</f>
        <v>0</v>
      </c>
      <c r="H12" s="16" t="n">
        <f aca="false">'Budget Tracker'!H42</f>
        <v>-77000</v>
      </c>
      <c r="I12" s="18" t="str">
        <f aca="false">IFERROR(IF(ABS('Budget Tracker'!H42/'Budget Tracker'!C42)&lt;0.05,"● On Track",IF(ABS('Budget Tracker'!H42/'Budget Tracker'!C42)&lt;0.15,"▲ Watch","■ Over Budget")),"● On Track")</f>
        <v>■ Over Budget</v>
      </c>
    </row>
    <row r="13" customFormat="false" ht="19.5" hidden="false" customHeight="true" outlineLevel="0" collapsed="false">
      <c r="B13" s="21" t="s">
        <v>22</v>
      </c>
      <c r="C13" s="12" t="n">
        <f aca="false">'Budget Tracker'!C44</f>
        <v>68000</v>
      </c>
      <c r="D13" s="12" t="n">
        <f aca="false">'Budget Tracker'!D44</f>
        <v>0</v>
      </c>
      <c r="E13" s="12" t="n">
        <f aca="false">'Budget Tracker'!E44</f>
        <v>0</v>
      </c>
      <c r="F13" s="12" t="n">
        <f aca="false">'Budget Tracker'!F44</f>
        <v>68000</v>
      </c>
      <c r="G13" s="13" t="n">
        <f aca="false">'Budget Tracker'!G44</f>
        <v>0</v>
      </c>
      <c r="H13" s="12" t="n">
        <f aca="false">'Budget Tracker'!H44</f>
        <v>-68000</v>
      </c>
      <c r="I13" s="14" t="str">
        <f aca="false">IFERROR(IF(ABS('Budget Tracker'!H44/'Budget Tracker'!C44)&lt;0.05,"● On Track",IF(ABS('Budget Tracker'!H44/'Budget Tracker'!C44)&lt;0.15,"▲ Watch","■ Over Budget")),"● On Track")</f>
        <v>■ Over Budget</v>
      </c>
    </row>
    <row r="15" customFormat="false" ht="21.75" hidden="false" customHeight="true" outlineLevel="0" collapsed="false">
      <c r="B15" s="22" t="s">
        <v>23</v>
      </c>
      <c r="C15" s="23" t="n">
        <f aca="false">'Budget Tracker'!C48</f>
        <v>472000</v>
      </c>
      <c r="D15" s="23" t="n">
        <f aca="false">'Budget Tracker'!D48</f>
        <v>0</v>
      </c>
      <c r="E15" s="23" t="n">
        <f aca="false">'Budget Tracker'!E48</f>
        <v>0</v>
      </c>
      <c r="F15" s="23" t="n">
        <f aca="false">'Budget Tracker'!F48</f>
        <v>472000</v>
      </c>
      <c r="G15" s="24" t="n">
        <f aca="false">'Budget Tracker'!G48</f>
        <v>0</v>
      </c>
      <c r="H15" s="23" t="n">
        <f aca="false">'Budget Tracker'!H48</f>
        <v>-472000</v>
      </c>
      <c r="I15" s="25"/>
    </row>
    <row r="17" customFormat="false" ht="19.5" hidden="false" customHeight="true" outlineLevel="0" collapsed="false">
      <c r="A17" s="8" t="s">
        <v>24</v>
      </c>
      <c r="B17" s="8"/>
      <c r="C17" s="8"/>
      <c r="D17" s="8"/>
      <c r="E17" s="8"/>
      <c r="F17" s="8"/>
      <c r="G17" s="8"/>
      <c r="H17" s="8"/>
      <c r="I17" s="8"/>
    </row>
    <row r="18" customFormat="false" ht="21.75" hidden="false" customHeight="true" outlineLevel="0" collapsed="false">
      <c r="B18" s="9" t="s">
        <v>11</v>
      </c>
      <c r="C18" s="10" t="s">
        <v>25</v>
      </c>
      <c r="D18" s="10" t="s">
        <v>26</v>
      </c>
      <c r="E18" s="10" t="s">
        <v>27</v>
      </c>
      <c r="F18" s="10" t="s">
        <v>28</v>
      </c>
      <c r="G18" s="10" t="s">
        <v>29</v>
      </c>
      <c r="H18" s="10" t="s">
        <v>30</v>
      </c>
    </row>
    <row r="19" customFormat="false" ht="18" hidden="false" customHeight="true" outlineLevel="0" collapsed="false">
      <c r="B19" s="11" t="s">
        <v>18</v>
      </c>
      <c r="C19" s="26" t="n">
        <v>4</v>
      </c>
      <c r="D19" s="27" t="n">
        <f aca="false">COUNTIFS(Milestones!C:C,"Initiate",Milestones!I:I,"✓ Complete")</f>
        <v>0</v>
      </c>
      <c r="E19" s="28" t="n">
        <f aca="false">COUNTIFS(Milestones!C:C,"Initiate",Milestones!I:I,"⚠ Overdue")</f>
        <v>4</v>
      </c>
      <c r="F19" s="26" t="n">
        <f aca="false">COUNTIFS(Milestones!C:C,"Initiate",Milestones!I:I,"○ Pending")</f>
        <v>0</v>
      </c>
      <c r="G19" s="29" t="n">
        <f aca="false">IFERROR(D19/4,0)</f>
        <v>0</v>
      </c>
      <c r="H19" s="30" t="str">
        <f aca="false">IFERROR(INDEX(Milestones!B:B,MATCH("○ Pending",Milestones!I:I,0)),"")</f>
        <v>Project Closure</v>
      </c>
      <c r="I19" s="30"/>
    </row>
    <row r="20" customFormat="false" ht="18" hidden="false" customHeight="true" outlineLevel="0" collapsed="false">
      <c r="B20" s="15" t="s">
        <v>19</v>
      </c>
      <c r="C20" s="31" t="n">
        <v>5</v>
      </c>
      <c r="D20" s="32" t="n">
        <f aca="false">COUNTIFS(Milestones!C:C,"Design",Milestones!I:I,"✓ Complete")</f>
        <v>0</v>
      </c>
      <c r="E20" s="33" t="n">
        <f aca="false">COUNTIFS(Milestones!C:C,"Design",Milestones!I:I,"⚠ Overdue")</f>
        <v>5</v>
      </c>
      <c r="F20" s="31" t="n">
        <f aca="false">COUNTIFS(Milestones!C:C,"Design",Milestones!I:I,"○ Pending")</f>
        <v>0</v>
      </c>
      <c r="G20" s="34" t="n">
        <f aca="false">IFERROR(D20/5,0)</f>
        <v>0</v>
      </c>
      <c r="H20" s="35" t="str">
        <f aca="false">IFERROR(INDEX(Milestones!B:B,MATCH("○ Pending",Milestones!I:I,0)),"")</f>
        <v>Project Closure</v>
      </c>
      <c r="I20" s="35"/>
    </row>
    <row r="21" customFormat="false" ht="18" hidden="false" customHeight="true" outlineLevel="0" collapsed="false">
      <c r="B21" s="19" t="s">
        <v>20</v>
      </c>
      <c r="C21" s="26" t="n">
        <v>5</v>
      </c>
      <c r="D21" s="27" t="n">
        <f aca="false">COUNTIFS(Milestones!C:C,"Build",Milestones!I:I,"✓ Complete")</f>
        <v>0</v>
      </c>
      <c r="E21" s="28" t="n">
        <f aca="false">COUNTIFS(Milestones!C:C,"Build",Milestones!I:I,"⚠ Overdue")</f>
        <v>5</v>
      </c>
      <c r="F21" s="26" t="n">
        <f aca="false">COUNTIFS(Milestones!C:C,"Build",Milestones!I:I,"○ Pending")</f>
        <v>0</v>
      </c>
      <c r="G21" s="29" t="n">
        <f aca="false">IFERROR(D21/5,0)</f>
        <v>0</v>
      </c>
      <c r="H21" s="30" t="str">
        <f aca="false">IFERROR(INDEX(Milestones!B:B,MATCH("○ Pending",Milestones!I:I,0)),"")</f>
        <v>Project Closure</v>
      </c>
      <c r="I21" s="30"/>
    </row>
    <row r="22" customFormat="false" ht="18" hidden="false" customHeight="true" outlineLevel="0" collapsed="false">
      <c r="B22" s="20" t="s">
        <v>21</v>
      </c>
      <c r="C22" s="31" t="n">
        <v>5</v>
      </c>
      <c r="D22" s="32" t="n">
        <f aca="false">COUNTIFS(Milestones!C:C,"Test",Milestones!I:I,"✓ Complete")</f>
        <v>0</v>
      </c>
      <c r="E22" s="33" t="n">
        <f aca="false">COUNTIFS(Milestones!C:C,"Test",Milestones!I:I,"⚠ Overdue")</f>
        <v>5</v>
      </c>
      <c r="F22" s="31" t="n">
        <f aca="false">COUNTIFS(Milestones!C:C,"Test",Milestones!I:I,"○ Pending")</f>
        <v>0</v>
      </c>
      <c r="G22" s="34" t="n">
        <f aca="false">IFERROR(D22/5,0)</f>
        <v>0</v>
      </c>
      <c r="H22" s="35" t="str">
        <f aca="false">IFERROR(INDEX(Milestones!B:B,MATCH("○ Pending",Milestones!I:I,0)),"")</f>
        <v>Project Closure</v>
      </c>
      <c r="I22" s="35"/>
    </row>
    <row r="23" customFormat="false" ht="18" hidden="false" customHeight="true" outlineLevel="0" collapsed="false">
      <c r="B23" s="21" t="s">
        <v>22</v>
      </c>
      <c r="C23" s="26" t="n">
        <v>5</v>
      </c>
      <c r="D23" s="27" t="n">
        <f aca="false">COUNTIFS(Milestones!C:C,"Deploy",Milestones!I:I,"✓ Complete")</f>
        <v>0</v>
      </c>
      <c r="E23" s="28" t="n">
        <f aca="false">COUNTIFS(Milestones!C:C,"Deploy",Milestones!I:I,"⚠ Overdue")</f>
        <v>4</v>
      </c>
      <c r="F23" s="26" t="n">
        <f aca="false">COUNTIFS(Milestones!C:C,"Deploy",Milestones!I:I,"○ Pending")</f>
        <v>1</v>
      </c>
      <c r="G23" s="29" t="n">
        <f aca="false">IFERROR(D23/5,0)</f>
        <v>0</v>
      </c>
      <c r="H23" s="30" t="str">
        <f aca="false">IFERROR(INDEX(Milestones!B:B,MATCH("○ Pending",Milestones!I:I,0)),"")</f>
        <v>Project Closure</v>
      </c>
      <c r="I23" s="30"/>
    </row>
    <row r="26" customFormat="false" ht="25.5" hidden="false" customHeight="true" outlineLevel="0" collapsed="false">
      <c r="B26" s="36" t="s">
        <v>31</v>
      </c>
      <c r="C26" s="36"/>
      <c r="D26" s="36"/>
      <c r="E26" s="36"/>
      <c r="F26" s="36"/>
      <c r="G26" s="36"/>
      <c r="H26" s="36"/>
      <c r="I26" s="36"/>
    </row>
  </sheetData>
  <mergeCells count="10">
    <mergeCell ref="A1:I1"/>
    <mergeCell ref="A2:I2"/>
    <mergeCell ref="A7:I7"/>
    <mergeCell ref="A17:I17"/>
    <mergeCell ref="H19:I19"/>
    <mergeCell ref="H20:I20"/>
    <mergeCell ref="H21:I21"/>
    <mergeCell ref="H22:I22"/>
    <mergeCell ref="H23:I23"/>
    <mergeCell ref="B26:I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6A4F"/>
    <pageSetUpPr fitToPage="false"/>
  </sheetPr>
  <dimension ref="A1:I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8"/>
    <col collapsed="false" customWidth="true" hidden="false" outlineLevel="0" max="6" min="3" style="0" width="16"/>
    <col collapsed="false" customWidth="true" hidden="false" outlineLevel="0" max="7" min="7" style="0" width="14"/>
    <col collapsed="false" customWidth="true" hidden="false" outlineLevel="0" max="9" min="8" style="0" width="18"/>
  </cols>
  <sheetData>
    <row r="1" customFormat="false" ht="31.5" hidden="false" customHeight="true" outlineLevel="0" collapsed="false">
      <c r="A1" s="37" t="s">
        <v>32</v>
      </c>
      <c r="B1" s="37"/>
      <c r="C1" s="37"/>
      <c r="D1" s="37"/>
      <c r="E1" s="37"/>
      <c r="F1" s="37"/>
      <c r="G1" s="37"/>
      <c r="H1" s="37"/>
      <c r="I1" s="37"/>
    </row>
    <row r="2" customFormat="false" ht="15.75" hidden="false" customHeight="true" outlineLevel="0" collapsed="false">
      <c r="A2" s="38" t="s">
        <v>33</v>
      </c>
      <c r="B2" s="38"/>
      <c r="C2" s="38"/>
      <c r="D2" s="38"/>
      <c r="E2" s="38"/>
      <c r="F2" s="38"/>
      <c r="G2" s="38"/>
      <c r="H2" s="38"/>
      <c r="I2" s="38"/>
    </row>
    <row r="3" customFormat="false" ht="27.75" hidden="false" customHeight="true" outlineLevel="0" collapsed="false">
      <c r="A3" s="9" t="s">
        <v>34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6</v>
      </c>
      <c r="H3" s="10" t="s">
        <v>16</v>
      </c>
      <c r="I3" s="10" t="s">
        <v>17</v>
      </c>
    </row>
    <row r="4" customFormat="false" ht="18" hidden="false" customHeight="true" outlineLevel="0" collapsed="false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customFormat="false" ht="16.5" hidden="false" customHeight="true" outlineLevel="0" collapsed="false">
      <c r="A5" s="40" t="s">
        <v>36</v>
      </c>
      <c r="B5" s="41" t="s">
        <v>18</v>
      </c>
      <c r="C5" s="42" t="n">
        <v>8000</v>
      </c>
      <c r="D5" s="42" t="n">
        <v>0</v>
      </c>
      <c r="E5" s="42" t="n">
        <v>0</v>
      </c>
      <c r="F5" s="43" t="n">
        <f aca="false">C5-E5</f>
        <v>8000</v>
      </c>
      <c r="G5" s="29" t="n">
        <f aca="false">IFERROR(E5/C5,0)</f>
        <v>0</v>
      </c>
      <c r="H5" s="43" t="n">
        <f aca="false">E5-C5</f>
        <v>-8000</v>
      </c>
      <c r="I5" s="26" t="str">
        <f aca="false">IFERROR(IF(ABS(E5-C5)/C5&lt;0.05,"● On Track",IF(ABS(E5-C5)/C5&lt;0.15,"▲ Watch","■ Over Budget")),"● On Track")</f>
        <v>■ Over Budget</v>
      </c>
    </row>
    <row r="6" customFormat="false" ht="16.5" hidden="false" customHeight="true" outlineLevel="0" collapsed="false">
      <c r="A6" s="44" t="s">
        <v>37</v>
      </c>
      <c r="B6" s="45" t="s">
        <v>18</v>
      </c>
      <c r="C6" s="46" t="n">
        <v>6000</v>
      </c>
      <c r="D6" s="46" t="n">
        <v>0</v>
      </c>
      <c r="E6" s="46" t="n">
        <v>0</v>
      </c>
      <c r="F6" s="47" t="n">
        <f aca="false">C6-E6</f>
        <v>6000</v>
      </c>
      <c r="G6" s="34" t="n">
        <f aca="false">IFERROR(E6/C6,0)</f>
        <v>0</v>
      </c>
      <c r="H6" s="47" t="n">
        <f aca="false">E6-C6</f>
        <v>-6000</v>
      </c>
      <c r="I6" s="31" t="str">
        <f aca="false">IFERROR(IF(ABS(E6-C6)/C6&lt;0.05,"● On Track",IF(ABS(E6-C6)/C6&lt;0.15,"▲ Watch","■ Over Budget")),"● On Track")</f>
        <v>■ Over Budget</v>
      </c>
    </row>
    <row r="7" customFormat="false" ht="16.5" hidden="false" customHeight="true" outlineLevel="0" collapsed="false">
      <c r="A7" s="40" t="s">
        <v>38</v>
      </c>
      <c r="B7" s="41" t="s">
        <v>18</v>
      </c>
      <c r="C7" s="42" t="n">
        <v>12000</v>
      </c>
      <c r="D7" s="42" t="n">
        <v>0</v>
      </c>
      <c r="E7" s="42" t="n">
        <v>0</v>
      </c>
      <c r="F7" s="43" t="n">
        <f aca="false">C7-E7</f>
        <v>12000</v>
      </c>
      <c r="G7" s="29" t="n">
        <f aca="false">IFERROR(E7/C7,0)</f>
        <v>0</v>
      </c>
      <c r="H7" s="43" t="n">
        <f aca="false">E7-C7</f>
        <v>-12000</v>
      </c>
      <c r="I7" s="26" t="str">
        <f aca="false">IFERROR(IF(ABS(E7-C7)/C7&lt;0.05,"● On Track",IF(ABS(E7-C7)/C7&lt;0.15,"▲ Watch","■ Over Budget")),"● On Track")</f>
        <v>■ Over Budget</v>
      </c>
    </row>
    <row r="8" customFormat="false" ht="16.5" hidden="false" customHeight="true" outlineLevel="0" collapsed="false">
      <c r="A8" s="44" t="s">
        <v>39</v>
      </c>
      <c r="B8" s="45" t="s">
        <v>18</v>
      </c>
      <c r="C8" s="46" t="n">
        <v>5000</v>
      </c>
      <c r="D8" s="46" t="n">
        <v>0</v>
      </c>
      <c r="E8" s="46" t="n">
        <v>0</v>
      </c>
      <c r="F8" s="47" t="n">
        <f aca="false">C8-E8</f>
        <v>5000</v>
      </c>
      <c r="G8" s="34" t="n">
        <f aca="false">IFERROR(E8/C8,0)</f>
        <v>0</v>
      </c>
      <c r="H8" s="47" t="n">
        <f aca="false">E8-C8</f>
        <v>-5000</v>
      </c>
      <c r="I8" s="31" t="str">
        <f aca="false">IFERROR(IF(ABS(E8-C8)/C8&lt;0.05,"● On Track",IF(ABS(E8-C8)/C8&lt;0.15,"▲ Watch","■ Over Budget")),"● On Track")</f>
        <v>■ Over Budget</v>
      </c>
    </row>
    <row r="9" customFormat="false" ht="18" hidden="false" customHeight="true" outlineLevel="0" collapsed="false">
      <c r="A9" s="48" t="s">
        <v>40</v>
      </c>
      <c r="B9" s="48"/>
      <c r="C9" s="48"/>
      <c r="D9" s="48"/>
      <c r="E9" s="48"/>
      <c r="F9" s="48"/>
      <c r="G9" s="48"/>
      <c r="H9" s="48"/>
      <c r="I9" s="48"/>
    </row>
    <row r="10" customFormat="false" ht="16.5" hidden="false" customHeight="true" outlineLevel="0" collapsed="false">
      <c r="A10" s="40" t="s">
        <v>41</v>
      </c>
      <c r="B10" s="41" t="s">
        <v>19</v>
      </c>
      <c r="C10" s="42" t="n">
        <v>22000</v>
      </c>
      <c r="D10" s="42" t="n">
        <v>0</v>
      </c>
      <c r="E10" s="42" t="n">
        <v>0</v>
      </c>
      <c r="F10" s="43" t="n">
        <f aca="false">C10-E10</f>
        <v>22000</v>
      </c>
      <c r="G10" s="29" t="n">
        <f aca="false">IFERROR(E10/C10,0)</f>
        <v>0</v>
      </c>
      <c r="H10" s="43" t="n">
        <f aca="false">E10-C10</f>
        <v>-22000</v>
      </c>
      <c r="I10" s="26" t="str">
        <f aca="false">IFERROR(IF(ABS(E10-C10)/C10&lt;0.05,"● On Track",IF(ABS(E10-C10)/C10&lt;0.15,"▲ Watch","■ Over Budget")),"● On Track")</f>
        <v>■ Over Budget</v>
      </c>
    </row>
    <row r="11" customFormat="false" ht="16.5" hidden="false" customHeight="true" outlineLevel="0" collapsed="false">
      <c r="A11" s="44" t="s">
        <v>42</v>
      </c>
      <c r="B11" s="45" t="s">
        <v>19</v>
      </c>
      <c r="C11" s="46" t="n">
        <v>35000</v>
      </c>
      <c r="D11" s="46" t="n">
        <v>0</v>
      </c>
      <c r="E11" s="46" t="n">
        <v>0</v>
      </c>
      <c r="F11" s="47" t="n">
        <f aca="false">C11-E11</f>
        <v>35000</v>
      </c>
      <c r="G11" s="34" t="n">
        <f aca="false">IFERROR(E11/C11,0)</f>
        <v>0</v>
      </c>
      <c r="H11" s="47" t="n">
        <f aca="false">E11-C11</f>
        <v>-35000</v>
      </c>
      <c r="I11" s="31" t="str">
        <f aca="false">IFERROR(IF(ABS(E11-C11)/C11&lt;0.05,"● On Track",IF(ABS(E11-C11)/C11&lt;0.15,"▲ Watch","■ Over Budget")),"● On Track")</f>
        <v>■ Over Budget</v>
      </c>
    </row>
    <row r="12" customFormat="false" ht="16.5" hidden="false" customHeight="true" outlineLevel="0" collapsed="false">
      <c r="A12" s="40" t="s">
        <v>43</v>
      </c>
      <c r="B12" s="41" t="s">
        <v>19</v>
      </c>
      <c r="C12" s="42" t="n">
        <v>15000</v>
      </c>
      <c r="D12" s="42" t="n">
        <v>0</v>
      </c>
      <c r="E12" s="42" t="n">
        <v>0</v>
      </c>
      <c r="F12" s="43" t="n">
        <f aca="false">C12-E12</f>
        <v>15000</v>
      </c>
      <c r="G12" s="29" t="n">
        <f aca="false">IFERROR(E12/C12,0)</f>
        <v>0</v>
      </c>
      <c r="H12" s="43" t="n">
        <f aca="false">E12-C12</f>
        <v>-15000</v>
      </c>
      <c r="I12" s="26" t="str">
        <f aca="false">IFERROR(IF(ABS(E12-C12)/C12&lt;0.05,"● On Track",IF(ABS(E12-C12)/C12&lt;0.15,"▲ Watch","■ Over Budget")),"● On Track")</f>
        <v>■ Over Budget</v>
      </c>
    </row>
    <row r="13" customFormat="false" ht="16.5" hidden="false" customHeight="true" outlineLevel="0" collapsed="false">
      <c r="A13" s="44" t="s">
        <v>44</v>
      </c>
      <c r="B13" s="45" t="s">
        <v>19</v>
      </c>
      <c r="C13" s="46" t="n">
        <v>18000</v>
      </c>
      <c r="D13" s="46" t="n">
        <v>0</v>
      </c>
      <c r="E13" s="46" t="n">
        <v>0</v>
      </c>
      <c r="F13" s="47" t="n">
        <f aca="false">C13-E13</f>
        <v>18000</v>
      </c>
      <c r="G13" s="34" t="n">
        <f aca="false">IFERROR(E13/C13,0)</f>
        <v>0</v>
      </c>
      <c r="H13" s="47" t="n">
        <f aca="false">E13-C13</f>
        <v>-18000</v>
      </c>
      <c r="I13" s="31" t="str">
        <f aca="false">IFERROR(IF(ABS(E13-C13)/C13&lt;0.05,"● On Track",IF(ABS(E13-C13)/C13&lt;0.15,"▲ Watch","■ Over Budget")),"● On Track")</f>
        <v>■ Over Budget</v>
      </c>
    </row>
    <row r="14" customFormat="false" ht="16.5" hidden="false" customHeight="true" outlineLevel="0" collapsed="false">
      <c r="A14" s="40" t="s">
        <v>45</v>
      </c>
      <c r="B14" s="41" t="s">
        <v>19</v>
      </c>
      <c r="C14" s="42" t="n">
        <v>10000</v>
      </c>
      <c r="D14" s="42" t="n">
        <v>0</v>
      </c>
      <c r="E14" s="42" t="n">
        <v>0</v>
      </c>
      <c r="F14" s="43" t="n">
        <f aca="false">C14-E14</f>
        <v>10000</v>
      </c>
      <c r="G14" s="29" t="n">
        <f aca="false">IFERROR(E14/C14,0)</f>
        <v>0</v>
      </c>
      <c r="H14" s="43" t="n">
        <f aca="false">E14-C14</f>
        <v>-10000</v>
      </c>
      <c r="I14" s="26" t="str">
        <f aca="false">IFERROR(IF(ABS(E14-C14)/C14&lt;0.05,"● On Track",IF(ABS(E14-C14)/C14&lt;0.15,"▲ Watch","■ Over Budget")),"● On Track")</f>
        <v>■ Over Budget</v>
      </c>
    </row>
    <row r="15" customFormat="false" ht="18" hidden="false" customHeight="true" outlineLevel="0" collapsed="false">
      <c r="A15" s="49" t="s">
        <v>46</v>
      </c>
      <c r="B15" s="49"/>
      <c r="C15" s="49"/>
      <c r="D15" s="49"/>
      <c r="E15" s="49"/>
      <c r="F15" s="49"/>
      <c r="G15" s="49"/>
      <c r="H15" s="49"/>
      <c r="I15" s="49"/>
    </row>
    <row r="16" customFormat="false" ht="16.5" hidden="false" customHeight="true" outlineLevel="0" collapsed="false">
      <c r="A16" s="44" t="s">
        <v>47</v>
      </c>
      <c r="B16" s="45" t="s">
        <v>20</v>
      </c>
      <c r="C16" s="46" t="n">
        <v>55000</v>
      </c>
      <c r="D16" s="46" t="n">
        <v>0</v>
      </c>
      <c r="E16" s="46" t="n">
        <v>0</v>
      </c>
      <c r="F16" s="47" t="n">
        <f aca="false">C16-E16</f>
        <v>55000</v>
      </c>
      <c r="G16" s="34" t="n">
        <f aca="false">IFERROR(E16/C16,0)</f>
        <v>0</v>
      </c>
      <c r="H16" s="47" t="n">
        <f aca="false">E16-C16</f>
        <v>-55000</v>
      </c>
      <c r="I16" s="31" t="str">
        <f aca="false">IFERROR(IF(ABS(E16-C16)/C16&lt;0.05,"● On Track",IF(ABS(E16-C16)/C16&lt;0.15,"▲ Watch","■ Over Budget")),"● On Track")</f>
        <v>■ Over Budget</v>
      </c>
    </row>
    <row r="17" customFormat="false" ht="16.5" hidden="false" customHeight="true" outlineLevel="0" collapsed="false">
      <c r="A17" s="40" t="s">
        <v>48</v>
      </c>
      <c r="B17" s="41" t="s">
        <v>20</v>
      </c>
      <c r="C17" s="42" t="n">
        <v>40000</v>
      </c>
      <c r="D17" s="42" t="n">
        <v>0</v>
      </c>
      <c r="E17" s="42" t="n">
        <v>0</v>
      </c>
      <c r="F17" s="43" t="n">
        <f aca="false">C17-E17</f>
        <v>40000</v>
      </c>
      <c r="G17" s="29" t="n">
        <f aca="false">IFERROR(E17/C17,0)</f>
        <v>0</v>
      </c>
      <c r="H17" s="43" t="n">
        <f aca="false">E17-C17</f>
        <v>-40000</v>
      </c>
      <c r="I17" s="26" t="str">
        <f aca="false">IFERROR(IF(ABS(E17-C17)/C17&lt;0.05,"● On Track",IF(ABS(E17-C17)/C17&lt;0.15,"▲ Watch","■ Over Budget")),"● On Track")</f>
        <v>■ Over Budget</v>
      </c>
    </row>
    <row r="18" customFormat="false" ht="16.5" hidden="false" customHeight="true" outlineLevel="0" collapsed="false">
      <c r="A18" s="44" t="s">
        <v>49</v>
      </c>
      <c r="B18" s="45" t="s">
        <v>20</v>
      </c>
      <c r="C18" s="46" t="n">
        <v>20000</v>
      </c>
      <c r="D18" s="46" t="n">
        <v>0</v>
      </c>
      <c r="E18" s="46" t="n">
        <v>0</v>
      </c>
      <c r="F18" s="47" t="n">
        <f aca="false">C18-E18</f>
        <v>20000</v>
      </c>
      <c r="G18" s="34" t="n">
        <f aca="false">IFERROR(E18/C18,0)</f>
        <v>0</v>
      </c>
      <c r="H18" s="47" t="n">
        <f aca="false">E18-C18</f>
        <v>-20000</v>
      </c>
      <c r="I18" s="31" t="str">
        <f aca="false">IFERROR(IF(ABS(E18-C18)/C18&lt;0.05,"● On Track",IF(ABS(E18-C18)/C18&lt;0.15,"▲ Watch","■ Over Budget")),"● On Track")</f>
        <v>■ Over Budget</v>
      </c>
    </row>
    <row r="19" customFormat="false" ht="16.5" hidden="false" customHeight="true" outlineLevel="0" collapsed="false">
      <c r="A19" s="40" t="s">
        <v>50</v>
      </c>
      <c r="B19" s="41" t="s">
        <v>20</v>
      </c>
      <c r="C19" s="42" t="n">
        <v>28000</v>
      </c>
      <c r="D19" s="42" t="n">
        <v>0</v>
      </c>
      <c r="E19" s="42" t="n">
        <v>0</v>
      </c>
      <c r="F19" s="43" t="n">
        <f aca="false">C19-E19</f>
        <v>28000</v>
      </c>
      <c r="G19" s="29" t="n">
        <f aca="false">IFERROR(E19/C19,0)</f>
        <v>0</v>
      </c>
      <c r="H19" s="43" t="n">
        <f aca="false">E19-C19</f>
        <v>-28000</v>
      </c>
      <c r="I19" s="26" t="str">
        <f aca="false">IFERROR(IF(ABS(E19-C19)/C19&lt;0.05,"● On Track",IF(ABS(E19-C19)/C19&lt;0.15,"▲ Watch","■ Over Budget")),"● On Track")</f>
        <v>■ Over Budget</v>
      </c>
    </row>
    <row r="20" customFormat="false" ht="16.5" hidden="false" customHeight="true" outlineLevel="0" collapsed="false">
      <c r="A20" s="44" t="s">
        <v>51</v>
      </c>
      <c r="B20" s="45" t="s">
        <v>20</v>
      </c>
      <c r="C20" s="46" t="n">
        <v>8000</v>
      </c>
      <c r="D20" s="46" t="n">
        <v>0</v>
      </c>
      <c r="E20" s="46" t="n">
        <v>0</v>
      </c>
      <c r="F20" s="47" t="n">
        <f aca="false">C20-E20</f>
        <v>8000</v>
      </c>
      <c r="G20" s="34" t="n">
        <f aca="false">IFERROR(E20/C20,0)</f>
        <v>0</v>
      </c>
      <c r="H20" s="47" t="n">
        <f aca="false">E20-C20</f>
        <v>-8000</v>
      </c>
      <c r="I20" s="31" t="str">
        <f aca="false">IFERROR(IF(ABS(E20-C20)/C20&lt;0.05,"● On Track",IF(ABS(E20-C20)/C20&lt;0.15,"▲ Watch","■ Over Budget")),"● On Track")</f>
        <v>■ Over Budget</v>
      </c>
    </row>
    <row r="21" customFormat="false" ht="18" hidden="false" customHeight="true" outlineLevel="0" collapsed="false">
      <c r="A21" s="50" t="s">
        <v>52</v>
      </c>
      <c r="B21" s="50"/>
      <c r="C21" s="50"/>
      <c r="D21" s="50"/>
      <c r="E21" s="50"/>
      <c r="F21" s="50"/>
      <c r="G21" s="50"/>
      <c r="H21" s="50"/>
      <c r="I21" s="50"/>
    </row>
    <row r="22" customFormat="false" ht="16.5" hidden="false" customHeight="true" outlineLevel="0" collapsed="false">
      <c r="A22" s="40" t="s">
        <v>53</v>
      </c>
      <c r="B22" s="41" t="s">
        <v>21</v>
      </c>
      <c r="C22" s="42" t="n">
        <v>18000</v>
      </c>
      <c r="D22" s="42" t="n">
        <v>0</v>
      </c>
      <c r="E22" s="42" t="n">
        <v>0</v>
      </c>
      <c r="F22" s="43" t="n">
        <f aca="false">C22-E22</f>
        <v>18000</v>
      </c>
      <c r="G22" s="29" t="n">
        <f aca="false">IFERROR(E22/C22,0)</f>
        <v>0</v>
      </c>
      <c r="H22" s="43" t="n">
        <f aca="false">E22-C22</f>
        <v>-18000</v>
      </c>
      <c r="I22" s="26" t="str">
        <f aca="false">IFERROR(IF(ABS(E22-C22)/C22&lt;0.05,"● On Track",IF(ABS(E22-C22)/C22&lt;0.15,"▲ Watch","■ Over Budget")),"● On Track")</f>
        <v>■ Over Budget</v>
      </c>
    </row>
    <row r="23" customFormat="false" ht="16.5" hidden="false" customHeight="true" outlineLevel="0" collapsed="false">
      <c r="A23" s="44" t="s">
        <v>54</v>
      </c>
      <c r="B23" s="45" t="s">
        <v>21</v>
      </c>
      <c r="C23" s="46" t="n">
        <v>22000</v>
      </c>
      <c r="D23" s="46" t="n">
        <v>0</v>
      </c>
      <c r="E23" s="46" t="n">
        <v>0</v>
      </c>
      <c r="F23" s="47" t="n">
        <f aca="false">C23-E23</f>
        <v>22000</v>
      </c>
      <c r="G23" s="34" t="n">
        <f aca="false">IFERROR(E23/C23,0)</f>
        <v>0</v>
      </c>
      <c r="H23" s="47" t="n">
        <f aca="false">E23-C23</f>
        <v>-22000</v>
      </c>
      <c r="I23" s="31" t="str">
        <f aca="false">IFERROR(IF(ABS(E23-C23)/C23&lt;0.05,"● On Track",IF(ABS(E23-C23)/C23&lt;0.15,"▲ Watch","■ Over Budget")),"● On Track")</f>
        <v>■ Over Budget</v>
      </c>
    </row>
    <row r="24" customFormat="false" ht="16.5" hidden="false" customHeight="true" outlineLevel="0" collapsed="false">
      <c r="A24" s="40" t="s">
        <v>55</v>
      </c>
      <c r="B24" s="41" t="s">
        <v>21</v>
      </c>
      <c r="C24" s="42" t="n">
        <v>10000</v>
      </c>
      <c r="D24" s="42" t="n">
        <v>0</v>
      </c>
      <c r="E24" s="42" t="n">
        <v>0</v>
      </c>
      <c r="F24" s="43" t="n">
        <f aca="false">C24-E24</f>
        <v>10000</v>
      </c>
      <c r="G24" s="29" t="n">
        <f aca="false">IFERROR(E24/C24,0)</f>
        <v>0</v>
      </c>
      <c r="H24" s="43" t="n">
        <f aca="false">E24-C24</f>
        <v>-10000</v>
      </c>
      <c r="I24" s="26" t="str">
        <f aca="false">IFERROR(IF(ABS(E24-C24)/C24&lt;0.05,"● On Track",IF(ABS(E24-C24)/C24&lt;0.15,"▲ Watch","■ Over Budget")),"● On Track")</f>
        <v>■ Over Budget</v>
      </c>
    </row>
    <row r="25" customFormat="false" ht="16.5" hidden="false" customHeight="true" outlineLevel="0" collapsed="false">
      <c r="A25" s="44" t="s">
        <v>56</v>
      </c>
      <c r="B25" s="45" t="s">
        <v>21</v>
      </c>
      <c r="C25" s="46" t="n">
        <v>15000</v>
      </c>
      <c r="D25" s="46" t="n">
        <v>0</v>
      </c>
      <c r="E25" s="46" t="n">
        <v>0</v>
      </c>
      <c r="F25" s="47" t="n">
        <f aca="false">C25-E25</f>
        <v>15000</v>
      </c>
      <c r="G25" s="34" t="n">
        <f aca="false">IFERROR(E25/C25,0)</f>
        <v>0</v>
      </c>
      <c r="H25" s="47" t="n">
        <f aca="false">E25-C25</f>
        <v>-15000</v>
      </c>
      <c r="I25" s="31" t="str">
        <f aca="false">IFERROR(IF(ABS(E25-C25)/C25&lt;0.05,"● On Track",IF(ABS(E25-C25)/C25&lt;0.15,"▲ Watch","■ Over Budget")),"● On Track")</f>
        <v>■ Over Budget</v>
      </c>
    </row>
    <row r="26" customFormat="false" ht="16.5" hidden="false" customHeight="true" outlineLevel="0" collapsed="false">
      <c r="A26" s="40" t="s">
        <v>57</v>
      </c>
      <c r="B26" s="41" t="s">
        <v>21</v>
      </c>
      <c r="C26" s="42" t="n">
        <v>12000</v>
      </c>
      <c r="D26" s="42" t="n">
        <v>0</v>
      </c>
      <c r="E26" s="42" t="n">
        <v>0</v>
      </c>
      <c r="F26" s="43" t="n">
        <f aca="false">C26-E26</f>
        <v>12000</v>
      </c>
      <c r="G26" s="29" t="n">
        <f aca="false">IFERROR(E26/C26,0)</f>
        <v>0</v>
      </c>
      <c r="H26" s="43" t="n">
        <f aca="false">E26-C26</f>
        <v>-12000</v>
      </c>
      <c r="I26" s="26" t="str">
        <f aca="false">IFERROR(IF(ABS(E26-C26)/C26&lt;0.05,"● On Track",IF(ABS(E26-C26)/C26&lt;0.15,"▲ Watch","■ Over Budget")),"● On Track")</f>
        <v>■ Over Budget</v>
      </c>
    </row>
    <row r="27" customFormat="false" ht="18" hidden="false" customHeight="true" outlineLevel="0" collapsed="false">
      <c r="A27" s="51" t="s">
        <v>58</v>
      </c>
      <c r="B27" s="51"/>
      <c r="C27" s="51"/>
      <c r="D27" s="51"/>
      <c r="E27" s="51"/>
      <c r="F27" s="51"/>
      <c r="G27" s="51"/>
      <c r="H27" s="51"/>
      <c r="I27" s="51"/>
    </row>
    <row r="28" customFormat="false" ht="16.5" hidden="false" customHeight="true" outlineLevel="0" collapsed="false">
      <c r="A28" s="44" t="s">
        <v>59</v>
      </c>
      <c r="B28" s="45" t="s">
        <v>22</v>
      </c>
      <c r="C28" s="46" t="n">
        <v>16000</v>
      </c>
      <c r="D28" s="46" t="n">
        <v>0</v>
      </c>
      <c r="E28" s="46" t="n">
        <v>0</v>
      </c>
      <c r="F28" s="47" t="n">
        <f aca="false">C28-E28</f>
        <v>16000</v>
      </c>
      <c r="G28" s="34" t="n">
        <f aca="false">IFERROR(E28/C28,0)</f>
        <v>0</v>
      </c>
      <c r="H28" s="47" t="n">
        <f aca="false">E28-C28</f>
        <v>-16000</v>
      </c>
      <c r="I28" s="31" t="str">
        <f aca="false">IFERROR(IF(ABS(E28-C28)/C28&lt;0.05,"● On Track",IF(ABS(E28-C28)/C28&lt;0.15,"▲ Watch","■ Over Budget")),"● On Track")</f>
        <v>■ Over Budget</v>
      </c>
    </row>
    <row r="29" customFormat="false" ht="16.5" hidden="false" customHeight="true" outlineLevel="0" collapsed="false">
      <c r="A29" s="40" t="s">
        <v>60</v>
      </c>
      <c r="B29" s="41" t="s">
        <v>22</v>
      </c>
      <c r="C29" s="42" t="n">
        <v>14000</v>
      </c>
      <c r="D29" s="42" t="n">
        <v>0</v>
      </c>
      <c r="E29" s="42" t="n">
        <v>0</v>
      </c>
      <c r="F29" s="43" t="n">
        <f aca="false">C29-E29</f>
        <v>14000</v>
      </c>
      <c r="G29" s="29" t="n">
        <f aca="false">IFERROR(E29/C29,0)</f>
        <v>0</v>
      </c>
      <c r="H29" s="43" t="n">
        <f aca="false">E29-C29</f>
        <v>-14000</v>
      </c>
      <c r="I29" s="26" t="str">
        <f aca="false">IFERROR(IF(ABS(E29-C29)/C29&lt;0.05,"● On Track",IF(ABS(E29-C29)/C29&lt;0.15,"▲ Watch","■ Over Budget")),"● On Track")</f>
        <v>■ Over Budget</v>
      </c>
    </row>
    <row r="30" customFormat="false" ht="16.5" hidden="false" customHeight="true" outlineLevel="0" collapsed="false">
      <c r="A30" s="44" t="s">
        <v>61</v>
      </c>
      <c r="B30" s="45" t="s">
        <v>22</v>
      </c>
      <c r="C30" s="46" t="n">
        <v>20000</v>
      </c>
      <c r="D30" s="46" t="n">
        <v>0</v>
      </c>
      <c r="E30" s="46" t="n">
        <v>0</v>
      </c>
      <c r="F30" s="47" t="n">
        <f aca="false">C30-E30</f>
        <v>20000</v>
      </c>
      <c r="G30" s="34" t="n">
        <f aca="false">IFERROR(E30/C30,0)</f>
        <v>0</v>
      </c>
      <c r="H30" s="47" t="n">
        <f aca="false">E30-C30</f>
        <v>-20000</v>
      </c>
      <c r="I30" s="31" t="str">
        <f aca="false">IFERROR(IF(ABS(E30-C30)/C30&lt;0.05,"● On Track",IF(ABS(E30-C30)/C30&lt;0.15,"▲ Watch","■ Over Budget")),"● On Track")</f>
        <v>■ Over Budget</v>
      </c>
    </row>
    <row r="31" customFormat="false" ht="16.5" hidden="false" customHeight="true" outlineLevel="0" collapsed="false">
      <c r="A31" s="40" t="s">
        <v>62</v>
      </c>
      <c r="B31" s="41" t="s">
        <v>22</v>
      </c>
      <c r="C31" s="42" t="n">
        <v>12000</v>
      </c>
      <c r="D31" s="42" t="n">
        <v>0</v>
      </c>
      <c r="E31" s="42" t="n">
        <v>0</v>
      </c>
      <c r="F31" s="43" t="n">
        <f aca="false">C31-E31</f>
        <v>12000</v>
      </c>
      <c r="G31" s="29" t="n">
        <f aca="false">IFERROR(E31/C31,0)</f>
        <v>0</v>
      </c>
      <c r="H31" s="43" t="n">
        <f aca="false">E31-C31</f>
        <v>-12000</v>
      </c>
      <c r="I31" s="26" t="str">
        <f aca="false">IFERROR(IF(ABS(E31-C31)/C31&lt;0.05,"● On Track",IF(ABS(E31-C31)/C31&lt;0.15,"▲ Watch","■ Over Budget")),"● On Track")</f>
        <v>■ Over Budget</v>
      </c>
    </row>
    <row r="32" customFormat="false" ht="16.5" hidden="false" customHeight="true" outlineLevel="0" collapsed="false">
      <c r="A32" s="44" t="s">
        <v>63</v>
      </c>
      <c r="B32" s="45" t="s">
        <v>22</v>
      </c>
      <c r="C32" s="46" t="n">
        <v>6000</v>
      </c>
      <c r="D32" s="46" t="n">
        <v>0</v>
      </c>
      <c r="E32" s="46" t="n">
        <v>0</v>
      </c>
      <c r="F32" s="47" t="n">
        <f aca="false">C32-E32</f>
        <v>6000</v>
      </c>
      <c r="G32" s="34" t="n">
        <f aca="false">IFERROR(E32/C32,0)</f>
        <v>0</v>
      </c>
      <c r="H32" s="47" t="n">
        <f aca="false">E32-C32</f>
        <v>-6000</v>
      </c>
      <c r="I32" s="31" t="str">
        <f aca="false">IFERROR(IF(ABS(E32-C32)/C32&lt;0.05,"● On Track",IF(ABS(E32-C32)/C32&lt;0.15,"▲ Watch","■ Over Budget")),"● On Track")</f>
        <v>■ Over Budget</v>
      </c>
    </row>
    <row r="33" customFormat="false" ht="18" hidden="false" customHeight="true" outlineLevel="0" collapsed="false">
      <c r="A33" s="9" t="s">
        <v>64</v>
      </c>
      <c r="B33" s="9"/>
      <c r="C33" s="9"/>
      <c r="D33" s="9"/>
      <c r="E33" s="9"/>
      <c r="F33" s="9"/>
      <c r="G33" s="9"/>
      <c r="H33" s="9"/>
      <c r="I33" s="9"/>
    </row>
    <row r="34" customFormat="false" ht="16.5" hidden="false" customHeight="true" outlineLevel="0" collapsed="false">
      <c r="A34" s="40" t="s">
        <v>65</v>
      </c>
      <c r="B34" s="41" t="s">
        <v>66</v>
      </c>
      <c r="C34" s="42" t="n">
        <v>30000</v>
      </c>
      <c r="D34" s="42" t="n">
        <v>0</v>
      </c>
      <c r="E34" s="42" t="n">
        <v>0</v>
      </c>
      <c r="F34" s="43" t="n">
        <f aca="false">C34-E34</f>
        <v>30000</v>
      </c>
      <c r="G34" s="29" t="n">
        <f aca="false">IFERROR(E34/C34,0)</f>
        <v>0</v>
      </c>
      <c r="H34" s="43" t="n">
        <f aca="false">E34-C34</f>
        <v>-30000</v>
      </c>
      <c r="I34" s="26" t="str">
        <f aca="false">IFERROR(IF(ABS(E34-C34)/C34&lt;0.05,"● On Track",IF(ABS(E34-C34)/C34&lt;0.15,"▲ Watch","■ Over Budget")),"● On Track")</f>
        <v>■ Over Budget</v>
      </c>
    </row>
    <row r="35" customFormat="false" ht="16.5" hidden="false" customHeight="true" outlineLevel="0" collapsed="false">
      <c r="A35" s="44" t="s">
        <v>67</v>
      </c>
      <c r="B35" s="45" t="s">
        <v>66</v>
      </c>
      <c r="C35" s="46" t="n">
        <v>15000</v>
      </c>
      <c r="D35" s="46" t="n">
        <v>0</v>
      </c>
      <c r="E35" s="46" t="n">
        <v>0</v>
      </c>
      <c r="F35" s="47" t="n">
        <f aca="false">C35-E35</f>
        <v>15000</v>
      </c>
      <c r="G35" s="34" t="n">
        <f aca="false">IFERROR(E35/C35,0)</f>
        <v>0</v>
      </c>
      <c r="H35" s="47" t="n">
        <f aca="false">E35-C35</f>
        <v>-15000</v>
      </c>
      <c r="I35" s="31" t="str">
        <f aca="false">IFERROR(IF(ABS(E35-C35)/C35&lt;0.05,"● On Track",IF(ABS(E35-C35)/C35&lt;0.15,"▲ Watch","■ Over Budget")),"● On Track")</f>
        <v>■ Over Budget</v>
      </c>
    </row>
    <row r="36" customFormat="false" ht="18" hidden="false" customHeight="true" outlineLevel="0" collapsed="false">
      <c r="A36" s="52" t="s">
        <v>68</v>
      </c>
      <c r="B36" s="53"/>
      <c r="C36" s="54" t="n">
        <f aca="false">SUM(C5:C8)</f>
        <v>31000</v>
      </c>
      <c r="D36" s="54" t="n">
        <f aca="false">SUM(D5:D8)</f>
        <v>0</v>
      </c>
      <c r="E36" s="54" t="n">
        <f aca="false">SUM(E5:E8)</f>
        <v>0</v>
      </c>
      <c r="F36" s="54" t="n">
        <f aca="false">SUM(F5:F8)</f>
        <v>31000</v>
      </c>
      <c r="G36" s="55" t="n">
        <f aca="false">IFERROR(E36/C36,0)</f>
        <v>0</v>
      </c>
      <c r="H36" s="54" t="n">
        <f aca="false">SUM(H5:H8)</f>
        <v>-31000</v>
      </c>
      <c r="I36" s="53"/>
    </row>
    <row r="38" customFormat="false" ht="18" hidden="false" customHeight="true" outlineLevel="0" collapsed="false">
      <c r="A38" s="52" t="s">
        <v>69</v>
      </c>
      <c r="B38" s="53"/>
      <c r="C38" s="54" t="n">
        <f aca="false">SUM(C10:C14)</f>
        <v>100000</v>
      </c>
      <c r="D38" s="54" t="n">
        <f aca="false">SUM(D10:D14)</f>
        <v>0</v>
      </c>
      <c r="E38" s="54" t="n">
        <f aca="false">SUM(E10:E14)</f>
        <v>0</v>
      </c>
      <c r="F38" s="54" t="n">
        <f aca="false">SUM(F10:F14)</f>
        <v>100000</v>
      </c>
      <c r="G38" s="55" t="n">
        <f aca="false">IFERROR(E38/C38,0)</f>
        <v>0</v>
      </c>
      <c r="H38" s="54" t="n">
        <f aca="false">SUM(H10:H14)</f>
        <v>-100000</v>
      </c>
      <c r="I38" s="53"/>
    </row>
    <row r="40" customFormat="false" ht="18" hidden="false" customHeight="true" outlineLevel="0" collapsed="false">
      <c r="A40" s="52" t="s">
        <v>70</v>
      </c>
      <c r="B40" s="53"/>
      <c r="C40" s="54" t="n">
        <f aca="false">SUM(C16:C20)</f>
        <v>151000</v>
      </c>
      <c r="D40" s="54" t="n">
        <f aca="false">SUM(D16:D20)</f>
        <v>0</v>
      </c>
      <c r="E40" s="54" t="n">
        <f aca="false">SUM(E16:E20)</f>
        <v>0</v>
      </c>
      <c r="F40" s="54" t="n">
        <f aca="false">SUM(F16:F20)</f>
        <v>151000</v>
      </c>
      <c r="G40" s="55" t="n">
        <f aca="false">IFERROR(E40/C40,0)</f>
        <v>0</v>
      </c>
      <c r="H40" s="54" t="n">
        <f aca="false">SUM(H16:H20)</f>
        <v>-151000</v>
      </c>
      <c r="I40" s="53"/>
    </row>
    <row r="42" customFormat="false" ht="18" hidden="false" customHeight="true" outlineLevel="0" collapsed="false">
      <c r="A42" s="52" t="s">
        <v>71</v>
      </c>
      <c r="B42" s="53"/>
      <c r="C42" s="54" t="n">
        <f aca="false">SUM(C22:C26)</f>
        <v>77000</v>
      </c>
      <c r="D42" s="54" t="n">
        <f aca="false">SUM(D22:D26)</f>
        <v>0</v>
      </c>
      <c r="E42" s="54" t="n">
        <f aca="false">SUM(E22:E26)</f>
        <v>0</v>
      </c>
      <c r="F42" s="54" t="n">
        <f aca="false">SUM(F22:F26)</f>
        <v>77000</v>
      </c>
      <c r="G42" s="55" t="n">
        <f aca="false">IFERROR(E42/C42,0)</f>
        <v>0</v>
      </c>
      <c r="H42" s="54" t="n">
        <f aca="false">SUM(H22:H26)</f>
        <v>-77000</v>
      </c>
      <c r="I42" s="53"/>
    </row>
    <row r="44" customFormat="false" ht="18" hidden="false" customHeight="true" outlineLevel="0" collapsed="false">
      <c r="A44" s="52" t="s">
        <v>72</v>
      </c>
      <c r="B44" s="53"/>
      <c r="C44" s="54" t="n">
        <f aca="false">SUM(C28:C32)</f>
        <v>68000</v>
      </c>
      <c r="D44" s="54" t="n">
        <f aca="false">SUM(D28:D32)</f>
        <v>0</v>
      </c>
      <c r="E44" s="54" t="n">
        <f aca="false">SUM(E28:E32)</f>
        <v>0</v>
      </c>
      <c r="F44" s="54" t="n">
        <f aca="false">SUM(F28:F32)</f>
        <v>68000</v>
      </c>
      <c r="G44" s="55" t="n">
        <f aca="false">IFERROR(E44/C44,0)</f>
        <v>0</v>
      </c>
      <c r="H44" s="54" t="n">
        <f aca="false">SUM(H28:H32)</f>
        <v>-68000</v>
      </c>
      <c r="I44" s="53"/>
    </row>
    <row r="46" customFormat="false" ht="18" hidden="false" customHeight="true" outlineLevel="0" collapsed="false">
      <c r="A46" s="52" t="s">
        <v>73</v>
      </c>
      <c r="B46" s="53"/>
      <c r="C46" s="54" t="n">
        <f aca="false">SUM(C34:C35)</f>
        <v>45000</v>
      </c>
      <c r="D46" s="54" t="n">
        <f aca="false">SUM(D34:D35)</f>
        <v>0</v>
      </c>
      <c r="E46" s="54" t="n">
        <f aca="false">SUM(E34:E35)</f>
        <v>0</v>
      </c>
      <c r="F46" s="54" t="n">
        <f aca="false">SUM(F34:F35)</f>
        <v>45000</v>
      </c>
      <c r="G46" s="55" t="n">
        <f aca="false">IFERROR(E46/C46,0)</f>
        <v>0</v>
      </c>
      <c r="H46" s="54" t="n">
        <f aca="false">SUM(H34:H35)</f>
        <v>-45000</v>
      </c>
      <c r="I46" s="53"/>
    </row>
    <row r="48" customFormat="false" ht="21.75" hidden="false" customHeight="true" outlineLevel="0" collapsed="false">
      <c r="A48" s="56" t="s">
        <v>74</v>
      </c>
      <c r="B48" s="25"/>
      <c r="C48" s="57" t="n">
        <f aca="false">C36+C38+C40+C42+C44+C46</f>
        <v>472000</v>
      </c>
      <c r="D48" s="57" t="n">
        <f aca="false">D36+D38+D40+D42+D44+D46</f>
        <v>0</v>
      </c>
      <c r="E48" s="57" t="n">
        <f aca="false">E36+E38+E40+E42+E44+E46</f>
        <v>0</v>
      </c>
      <c r="F48" s="57" t="n">
        <f aca="false">F36+F38+F40+F42+F44+F46</f>
        <v>472000</v>
      </c>
      <c r="G48" s="58" t="n">
        <f aca="false">IFERROR(E48/C48,0)</f>
        <v>0</v>
      </c>
      <c r="H48" s="57" t="n">
        <f aca="false">H36+H38+H40+H42+H44+H46</f>
        <v>-472000</v>
      </c>
      <c r="I48" s="25"/>
    </row>
  </sheetData>
  <mergeCells count="8">
    <mergeCell ref="A1:I1"/>
    <mergeCell ref="A2:I2"/>
    <mergeCell ref="A4:I4"/>
    <mergeCell ref="A9:I9"/>
    <mergeCell ref="A15:I15"/>
    <mergeCell ref="A21:I21"/>
    <mergeCell ref="A27:I27"/>
    <mergeCell ref="A33:I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5F8B"/>
    <pageSetUpPr fitToPage="false"/>
  </sheetPr>
  <dimension ref="A1:I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6" min="3" style="0" width="16"/>
    <col collapsed="false" customWidth="true" hidden="false" outlineLevel="0" max="8" min="7" style="0" width="14"/>
    <col collapsed="false" customWidth="true" hidden="false" outlineLevel="0" max="9" min="9" style="0" width="22"/>
  </cols>
  <sheetData>
    <row r="1" customFormat="false" ht="31.5" hidden="false" customHeight="true" outlineLevel="0" collapsed="false">
      <c r="A1" s="37" t="s">
        <v>75</v>
      </c>
      <c r="B1" s="37"/>
      <c r="C1" s="37"/>
      <c r="D1" s="37"/>
      <c r="E1" s="37"/>
      <c r="F1" s="37"/>
      <c r="G1" s="37"/>
      <c r="H1" s="37"/>
      <c r="I1" s="37"/>
    </row>
    <row r="2" customFormat="false" ht="15.75" hidden="false" customHeight="true" outlineLevel="0" collapsed="false">
      <c r="A2" s="38" t="s">
        <v>76</v>
      </c>
      <c r="B2" s="38"/>
      <c r="C2" s="38"/>
      <c r="D2" s="38"/>
      <c r="E2" s="38"/>
      <c r="F2" s="38"/>
      <c r="G2" s="38"/>
      <c r="H2" s="38"/>
      <c r="I2" s="38"/>
    </row>
    <row r="3" customFormat="false" ht="25.5" hidden="false" customHeight="true" outlineLevel="0" collapsed="false">
      <c r="A3" s="10"/>
      <c r="B3" s="10" t="s">
        <v>77</v>
      </c>
      <c r="C3" s="10" t="s">
        <v>11</v>
      </c>
      <c r="D3" s="10" t="s">
        <v>78</v>
      </c>
      <c r="E3" s="10" t="s">
        <v>79</v>
      </c>
      <c r="F3" s="10" t="s">
        <v>80</v>
      </c>
      <c r="G3" s="10" t="s">
        <v>81</v>
      </c>
      <c r="H3" s="10" t="s">
        <v>82</v>
      </c>
      <c r="I3" s="10" t="s">
        <v>17</v>
      </c>
    </row>
    <row r="4" customFormat="false" ht="18" hidden="false" customHeight="true" outlineLevel="0" collapsed="false">
      <c r="B4" s="59" t="s">
        <v>83</v>
      </c>
      <c r="C4" s="60" t="n">
        <v>45663</v>
      </c>
    </row>
    <row r="5" customFormat="false" ht="15.75" hidden="false" customHeight="true" outlineLevel="0" collapsed="false">
      <c r="A5" s="61"/>
      <c r="B5" s="39" t="s">
        <v>35</v>
      </c>
      <c r="C5" s="39"/>
      <c r="D5" s="39"/>
      <c r="E5" s="39"/>
      <c r="F5" s="39"/>
      <c r="G5" s="39"/>
      <c r="H5" s="39"/>
      <c r="I5" s="39"/>
    </row>
    <row r="6" customFormat="false" ht="16.5" hidden="false" customHeight="true" outlineLevel="0" collapsed="false">
      <c r="A6" s="62" t="n">
        <v>1</v>
      </c>
      <c r="B6" s="40" t="s">
        <v>84</v>
      </c>
      <c r="C6" s="41" t="s">
        <v>18</v>
      </c>
      <c r="D6" s="63" t="n">
        <f aca="false">C4+14</f>
        <v>45677</v>
      </c>
      <c r="E6" s="63"/>
      <c r="F6" s="64"/>
      <c r="G6" s="65" t="str">
        <f aca="false">IFERROR(IF(E6="","",E6-D6),"")</f>
        <v/>
      </c>
      <c r="H6" s="66"/>
      <c r="I6" s="26" t="str">
        <f aca="true">IF(E6&lt;&gt;"","✓ Complete",IF(TODAY()&gt;D6,"⚠ Overdue","○ Pending"))</f>
        <v>⚠ Overdue</v>
      </c>
    </row>
    <row r="7" customFormat="false" ht="16.5" hidden="false" customHeight="true" outlineLevel="0" collapsed="false">
      <c r="A7" s="67" t="n">
        <v>2</v>
      </c>
      <c r="B7" s="44" t="s">
        <v>85</v>
      </c>
      <c r="C7" s="45" t="s">
        <v>18</v>
      </c>
      <c r="D7" s="68" t="n">
        <f aca="false">C4+21</f>
        <v>45684</v>
      </c>
      <c r="E7" s="68"/>
      <c r="F7" s="69"/>
      <c r="G7" s="70" t="str">
        <f aca="false">IFERROR(IF(E7="","",E7-D7),"")</f>
        <v/>
      </c>
      <c r="H7" s="71"/>
      <c r="I7" s="31" t="str">
        <f aca="true">IF(E7&lt;&gt;"","✓ Complete",IF(TODAY()&gt;D7,"⚠ Overdue","○ Pending"))</f>
        <v>⚠ Overdue</v>
      </c>
    </row>
    <row r="8" customFormat="false" ht="16.5" hidden="false" customHeight="true" outlineLevel="0" collapsed="false">
      <c r="A8" s="62" t="n">
        <v>3</v>
      </c>
      <c r="B8" s="40" t="s">
        <v>86</v>
      </c>
      <c r="C8" s="41" t="s">
        <v>18</v>
      </c>
      <c r="D8" s="63" t="n">
        <f aca="false">C4+45</f>
        <v>45708</v>
      </c>
      <c r="E8" s="63"/>
      <c r="F8" s="64"/>
      <c r="G8" s="65" t="str">
        <f aca="false">IFERROR(IF(E8="","",E8-D8),"")</f>
        <v/>
      </c>
      <c r="H8" s="66"/>
      <c r="I8" s="26" t="str">
        <f aca="true">IF(E8&lt;&gt;"","✓ Complete",IF(TODAY()&gt;D8,"⚠ Overdue","○ Pending"))</f>
        <v>⚠ Overdue</v>
      </c>
    </row>
    <row r="9" customFormat="false" ht="16.5" hidden="false" customHeight="true" outlineLevel="0" collapsed="false">
      <c r="A9" s="67" t="n">
        <v>4</v>
      </c>
      <c r="B9" s="44" t="s">
        <v>87</v>
      </c>
      <c r="C9" s="45" t="s">
        <v>18</v>
      </c>
      <c r="D9" s="68" t="n">
        <f aca="false">C4+50</f>
        <v>45713</v>
      </c>
      <c r="E9" s="68"/>
      <c r="F9" s="69"/>
      <c r="G9" s="70" t="str">
        <f aca="false">IFERROR(IF(E9="","",E9-D9),"")</f>
        <v/>
      </c>
      <c r="H9" s="71"/>
      <c r="I9" s="31" t="str">
        <f aca="true">IF(E9&lt;&gt;"","✓ Complete",IF(TODAY()&gt;D9,"⚠ Overdue","○ Pending"))</f>
        <v>⚠ Overdue</v>
      </c>
    </row>
    <row r="10" customFormat="false" ht="15.75" hidden="false" customHeight="true" outlineLevel="0" collapsed="false">
      <c r="A10" s="72"/>
      <c r="B10" s="48" t="s">
        <v>40</v>
      </c>
      <c r="C10" s="48"/>
      <c r="D10" s="48"/>
      <c r="E10" s="48"/>
      <c r="F10" s="48"/>
      <c r="G10" s="48"/>
      <c r="H10" s="48"/>
      <c r="I10" s="48"/>
    </row>
    <row r="11" customFormat="false" ht="16.5" hidden="false" customHeight="true" outlineLevel="0" collapsed="false">
      <c r="A11" s="62" t="n">
        <v>5</v>
      </c>
      <c r="B11" s="40" t="s">
        <v>88</v>
      </c>
      <c r="C11" s="41" t="s">
        <v>19</v>
      </c>
      <c r="D11" s="63" t="n">
        <f aca="false">C4+80</f>
        <v>45743</v>
      </c>
      <c r="E11" s="63"/>
      <c r="F11" s="64"/>
      <c r="G11" s="65" t="str">
        <f aca="false">IFERROR(IF(E11="","",E11-D11),"")</f>
        <v/>
      </c>
      <c r="H11" s="66"/>
      <c r="I11" s="26" t="str">
        <f aca="true">IF(E11&lt;&gt;"","✓ Complete",IF(TODAY()&gt;D11,"⚠ Overdue","○ Pending"))</f>
        <v>⚠ Overdue</v>
      </c>
    </row>
    <row r="12" customFormat="false" ht="16.5" hidden="false" customHeight="true" outlineLevel="0" collapsed="false">
      <c r="A12" s="67" t="n">
        <v>6</v>
      </c>
      <c r="B12" s="44" t="s">
        <v>89</v>
      </c>
      <c r="C12" s="45" t="s">
        <v>19</v>
      </c>
      <c r="D12" s="68" t="n">
        <f aca="false">C4+110</f>
        <v>45773</v>
      </c>
      <c r="E12" s="68"/>
      <c r="F12" s="69"/>
      <c r="G12" s="70" t="str">
        <f aca="false">IFERROR(IF(E12="","",E12-D12),"")</f>
        <v/>
      </c>
      <c r="H12" s="71"/>
      <c r="I12" s="31" t="str">
        <f aca="true">IF(E12&lt;&gt;"","✓ Complete",IF(TODAY()&gt;D12,"⚠ Overdue","○ Pending"))</f>
        <v>⚠ Overdue</v>
      </c>
    </row>
    <row r="13" customFormat="false" ht="16.5" hidden="false" customHeight="true" outlineLevel="0" collapsed="false">
      <c r="A13" s="62" t="n">
        <v>7</v>
      </c>
      <c r="B13" s="40" t="s">
        <v>90</v>
      </c>
      <c r="C13" s="41" t="s">
        <v>19</v>
      </c>
      <c r="D13" s="63" t="n">
        <f aca="false">C4+120</f>
        <v>45783</v>
      </c>
      <c r="E13" s="63"/>
      <c r="F13" s="64"/>
      <c r="G13" s="65" t="str">
        <f aca="false">IFERROR(IF(E13="","",E13-D13),"")</f>
        <v/>
      </c>
      <c r="H13" s="66"/>
      <c r="I13" s="26" t="str">
        <f aca="true">IF(E13&lt;&gt;"","✓ Complete",IF(TODAY()&gt;D13,"⚠ Overdue","○ Pending"))</f>
        <v>⚠ Overdue</v>
      </c>
    </row>
    <row r="14" customFormat="false" ht="16.5" hidden="false" customHeight="true" outlineLevel="0" collapsed="false">
      <c r="A14" s="67" t="n">
        <v>8</v>
      </c>
      <c r="B14" s="44" t="s">
        <v>91</v>
      </c>
      <c r="C14" s="45" t="s">
        <v>19</v>
      </c>
      <c r="D14" s="68" t="n">
        <f aca="false">C4+130</f>
        <v>45793</v>
      </c>
      <c r="E14" s="68"/>
      <c r="F14" s="69"/>
      <c r="G14" s="70" t="str">
        <f aca="false">IFERROR(IF(E14="","",E14-D14),"")</f>
        <v/>
      </c>
      <c r="H14" s="71"/>
      <c r="I14" s="31" t="str">
        <f aca="true">IF(E14&lt;&gt;"","✓ Complete",IF(TODAY()&gt;D14,"⚠ Overdue","○ Pending"))</f>
        <v>⚠ Overdue</v>
      </c>
    </row>
    <row r="15" customFormat="false" ht="16.5" hidden="false" customHeight="true" outlineLevel="0" collapsed="false">
      <c r="A15" s="62" t="n">
        <v>9</v>
      </c>
      <c r="B15" s="40" t="s">
        <v>92</v>
      </c>
      <c r="C15" s="41" t="s">
        <v>19</v>
      </c>
      <c r="D15" s="63" t="n">
        <f aca="false">C4+140</f>
        <v>45803</v>
      </c>
      <c r="E15" s="63"/>
      <c r="F15" s="64"/>
      <c r="G15" s="65" t="str">
        <f aca="false">IFERROR(IF(E15="","",E15-D15),"")</f>
        <v/>
      </c>
      <c r="H15" s="66"/>
      <c r="I15" s="26" t="str">
        <f aca="true">IF(E15&lt;&gt;"","✓ Complete",IF(TODAY()&gt;D15,"⚠ Overdue","○ Pending"))</f>
        <v>⚠ Overdue</v>
      </c>
    </row>
    <row r="16" customFormat="false" ht="15.75" hidden="false" customHeight="true" outlineLevel="0" collapsed="false">
      <c r="A16" s="73"/>
      <c r="B16" s="49" t="s">
        <v>46</v>
      </c>
      <c r="C16" s="49"/>
      <c r="D16" s="49"/>
      <c r="E16" s="49"/>
      <c r="F16" s="49"/>
      <c r="G16" s="49"/>
      <c r="H16" s="49"/>
      <c r="I16" s="49"/>
    </row>
    <row r="17" customFormat="false" ht="16.5" hidden="false" customHeight="true" outlineLevel="0" collapsed="false">
      <c r="A17" s="67" t="n">
        <v>10</v>
      </c>
      <c r="B17" s="44" t="s">
        <v>93</v>
      </c>
      <c r="C17" s="45" t="s">
        <v>20</v>
      </c>
      <c r="D17" s="68" t="n">
        <f aca="false">C4+200</f>
        <v>45863</v>
      </c>
      <c r="E17" s="68"/>
      <c r="F17" s="69"/>
      <c r="G17" s="70" t="str">
        <f aca="false">IFERROR(IF(E17="","",E17-D17),"")</f>
        <v/>
      </c>
      <c r="H17" s="71"/>
      <c r="I17" s="31" t="str">
        <f aca="true">IF(E17&lt;&gt;"","✓ Complete",IF(TODAY()&gt;D17,"⚠ Overdue","○ Pending"))</f>
        <v>⚠ Overdue</v>
      </c>
    </row>
    <row r="18" customFormat="false" ht="16.5" hidden="false" customHeight="true" outlineLevel="0" collapsed="false">
      <c r="A18" s="62" t="n">
        <v>11</v>
      </c>
      <c r="B18" s="40" t="s">
        <v>94</v>
      </c>
      <c r="C18" s="41" t="s">
        <v>20</v>
      </c>
      <c r="D18" s="63" t="n">
        <f aca="false">C4+230</f>
        <v>45893</v>
      </c>
      <c r="E18" s="63"/>
      <c r="F18" s="64"/>
      <c r="G18" s="65" t="str">
        <f aca="false">IFERROR(IF(E18="","",E18-D18),"")</f>
        <v/>
      </c>
      <c r="H18" s="66"/>
      <c r="I18" s="26" t="str">
        <f aca="true">IF(E18&lt;&gt;"","✓ Complete",IF(TODAY()&gt;D18,"⚠ Overdue","○ Pending"))</f>
        <v>⚠ Overdue</v>
      </c>
    </row>
    <row r="19" customFormat="false" ht="16.5" hidden="false" customHeight="true" outlineLevel="0" collapsed="false">
      <c r="A19" s="67" t="n">
        <v>12</v>
      </c>
      <c r="B19" s="44" t="s">
        <v>95</v>
      </c>
      <c r="C19" s="45" t="s">
        <v>20</v>
      </c>
      <c r="D19" s="68" t="n">
        <f aca="false">C4+245</f>
        <v>45908</v>
      </c>
      <c r="E19" s="68"/>
      <c r="F19" s="69"/>
      <c r="G19" s="70" t="str">
        <f aca="false">IFERROR(IF(E19="","",E19-D19),"")</f>
        <v/>
      </c>
      <c r="H19" s="71"/>
      <c r="I19" s="31" t="str">
        <f aca="true">IF(E19&lt;&gt;"","✓ Complete",IF(TODAY()&gt;D19,"⚠ Overdue","○ Pending"))</f>
        <v>⚠ Overdue</v>
      </c>
    </row>
    <row r="20" customFormat="false" ht="16.5" hidden="false" customHeight="true" outlineLevel="0" collapsed="false">
      <c r="A20" s="62" t="n">
        <v>13</v>
      </c>
      <c r="B20" s="40" t="s">
        <v>96</v>
      </c>
      <c r="C20" s="41" t="s">
        <v>20</v>
      </c>
      <c r="D20" s="63" t="n">
        <f aca="false">C4+255</f>
        <v>45918</v>
      </c>
      <c r="E20" s="63"/>
      <c r="F20" s="64"/>
      <c r="G20" s="65" t="str">
        <f aca="false">IFERROR(IF(E20="","",E20-D20),"")</f>
        <v/>
      </c>
      <c r="H20" s="66"/>
      <c r="I20" s="26" t="str">
        <f aca="true">IF(E20&lt;&gt;"","✓ Complete",IF(TODAY()&gt;D20,"⚠ Overdue","○ Pending"))</f>
        <v>⚠ Overdue</v>
      </c>
    </row>
    <row r="21" customFormat="false" ht="16.5" hidden="false" customHeight="true" outlineLevel="0" collapsed="false">
      <c r="A21" s="67" t="n">
        <v>14</v>
      </c>
      <c r="B21" s="44" t="s">
        <v>97</v>
      </c>
      <c r="C21" s="45" t="s">
        <v>20</v>
      </c>
      <c r="D21" s="68" t="n">
        <f aca="false">C4+270</f>
        <v>45933</v>
      </c>
      <c r="E21" s="68"/>
      <c r="F21" s="69"/>
      <c r="G21" s="70" t="str">
        <f aca="false">IFERROR(IF(E21="","",E21-D21),"")</f>
        <v/>
      </c>
      <c r="H21" s="71"/>
      <c r="I21" s="31" t="str">
        <f aca="true">IF(E21&lt;&gt;"","✓ Complete",IF(TODAY()&gt;D21,"⚠ Overdue","○ Pending"))</f>
        <v>⚠ Overdue</v>
      </c>
    </row>
    <row r="22" customFormat="false" ht="15.75" hidden="false" customHeight="true" outlineLevel="0" collapsed="false">
      <c r="A22" s="74"/>
      <c r="B22" s="50" t="s">
        <v>52</v>
      </c>
      <c r="C22" s="50"/>
      <c r="D22" s="50"/>
      <c r="E22" s="50"/>
      <c r="F22" s="50"/>
      <c r="G22" s="50"/>
      <c r="H22" s="50"/>
      <c r="I22" s="50"/>
    </row>
    <row r="23" customFormat="false" ht="16.5" hidden="false" customHeight="true" outlineLevel="0" collapsed="false">
      <c r="A23" s="62" t="n">
        <v>15</v>
      </c>
      <c r="B23" s="40" t="s">
        <v>98</v>
      </c>
      <c r="C23" s="41" t="s">
        <v>21</v>
      </c>
      <c r="D23" s="63" t="n">
        <f aca="false">C4+300</f>
        <v>45963</v>
      </c>
      <c r="E23" s="63"/>
      <c r="F23" s="64"/>
      <c r="G23" s="65" t="str">
        <f aca="false">IFERROR(IF(E23="","",E23-D23),"")</f>
        <v/>
      </c>
      <c r="H23" s="66"/>
      <c r="I23" s="26" t="str">
        <f aca="true">IF(E23&lt;&gt;"","✓ Complete",IF(TODAY()&gt;D23,"⚠ Overdue","○ Pending"))</f>
        <v>⚠ Overdue</v>
      </c>
    </row>
    <row r="24" customFormat="false" ht="16.5" hidden="false" customHeight="true" outlineLevel="0" collapsed="false">
      <c r="A24" s="67" t="n">
        <v>16</v>
      </c>
      <c r="B24" s="44" t="s">
        <v>99</v>
      </c>
      <c r="C24" s="45" t="s">
        <v>21</v>
      </c>
      <c r="D24" s="68" t="n">
        <f aca="false">C4+310</f>
        <v>45973</v>
      </c>
      <c r="E24" s="68"/>
      <c r="F24" s="69"/>
      <c r="G24" s="70" t="str">
        <f aca="false">IFERROR(IF(E24="","",E24-D24),"")</f>
        <v/>
      </c>
      <c r="H24" s="71"/>
      <c r="I24" s="31" t="str">
        <f aca="true">IF(E24&lt;&gt;"","✓ Complete",IF(TODAY()&gt;D24,"⚠ Overdue","○ Pending"))</f>
        <v>⚠ Overdue</v>
      </c>
    </row>
    <row r="25" customFormat="false" ht="16.5" hidden="false" customHeight="true" outlineLevel="0" collapsed="false">
      <c r="A25" s="62" t="n">
        <v>17</v>
      </c>
      <c r="B25" s="40" t="s">
        <v>100</v>
      </c>
      <c r="C25" s="41" t="s">
        <v>21</v>
      </c>
      <c r="D25" s="63" t="n">
        <f aca="false">C4+340</f>
        <v>46003</v>
      </c>
      <c r="E25" s="63"/>
      <c r="F25" s="64"/>
      <c r="G25" s="65" t="str">
        <f aca="false">IFERROR(IF(E25="","",E25-D25),"")</f>
        <v/>
      </c>
      <c r="H25" s="66"/>
      <c r="I25" s="26" t="str">
        <f aca="true">IF(E25&lt;&gt;"","✓ Complete",IF(TODAY()&gt;D25,"⚠ Overdue","○ Pending"))</f>
        <v>⚠ Overdue</v>
      </c>
    </row>
    <row r="26" customFormat="false" ht="16.5" hidden="false" customHeight="true" outlineLevel="0" collapsed="false">
      <c r="A26" s="67" t="n">
        <v>18</v>
      </c>
      <c r="B26" s="44" t="s">
        <v>101</v>
      </c>
      <c r="C26" s="45" t="s">
        <v>21</v>
      </c>
      <c r="D26" s="68" t="n">
        <f aca="false">C4+350</f>
        <v>46013</v>
      </c>
      <c r="E26" s="68"/>
      <c r="F26" s="69"/>
      <c r="G26" s="70" t="str">
        <f aca="false">IFERROR(IF(E26="","",E26-D26),"")</f>
        <v/>
      </c>
      <c r="H26" s="71"/>
      <c r="I26" s="31" t="str">
        <f aca="true">IF(E26&lt;&gt;"","✓ Complete",IF(TODAY()&gt;D26,"⚠ Overdue","○ Pending"))</f>
        <v>⚠ Overdue</v>
      </c>
    </row>
    <row r="27" customFormat="false" ht="16.5" hidden="false" customHeight="true" outlineLevel="0" collapsed="false">
      <c r="A27" s="62" t="n">
        <v>19</v>
      </c>
      <c r="B27" s="40" t="s">
        <v>102</v>
      </c>
      <c r="C27" s="41" t="s">
        <v>21</v>
      </c>
      <c r="D27" s="63" t="n">
        <f aca="false">C4+365</f>
        <v>46028</v>
      </c>
      <c r="E27" s="63"/>
      <c r="F27" s="64"/>
      <c r="G27" s="65" t="str">
        <f aca="false">IFERROR(IF(E27="","",E27-D27),"")</f>
        <v/>
      </c>
      <c r="H27" s="66"/>
      <c r="I27" s="26" t="str">
        <f aca="true">IF(E27&lt;&gt;"","✓ Complete",IF(TODAY()&gt;D27,"⚠ Overdue","○ Pending"))</f>
        <v>⚠ Overdue</v>
      </c>
    </row>
    <row r="28" customFormat="false" ht="15.75" hidden="false" customHeight="true" outlineLevel="0" collapsed="false">
      <c r="A28" s="75"/>
      <c r="B28" s="51" t="s">
        <v>58</v>
      </c>
      <c r="C28" s="51"/>
      <c r="D28" s="51"/>
      <c r="E28" s="51"/>
      <c r="F28" s="51"/>
      <c r="G28" s="51"/>
      <c r="H28" s="51"/>
      <c r="I28" s="51"/>
    </row>
    <row r="29" customFormat="false" ht="16.5" hidden="false" customHeight="true" outlineLevel="0" collapsed="false">
      <c r="A29" s="67" t="n">
        <v>20</v>
      </c>
      <c r="B29" s="44" t="s">
        <v>103</v>
      </c>
      <c r="C29" s="45" t="s">
        <v>22</v>
      </c>
      <c r="D29" s="68" t="n">
        <f aca="false">C4+380</f>
        <v>46043</v>
      </c>
      <c r="E29" s="68"/>
      <c r="F29" s="69"/>
      <c r="G29" s="70" t="str">
        <f aca="false">IFERROR(IF(E29="","",E29-D29),"")</f>
        <v/>
      </c>
      <c r="H29" s="71"/>
      <c r="I29" s="31" t="str">
        <f aca="true">IF(E29&lt;&gt;"","✓ Complete",IF(TODAY()&gt;D29,"⚠ Overdue","○ Pending"))</f>
        <v>⚠ Overdue</v>
      </c>
    </row>
    <row r="30" customFormat="false" ht="16.5" hidden="false" customHeight="true" outlineLevel="0" collapsed="false">
      <c r="A30" s="62" t="n">
        <v>21</v>
      </c>
      <c r="B30" s="40" t="s">
        <v>104</v>
      </c>
      <c r="C30" s="41" t="s">
        <v>22</v>
      </c>
      <c r="D30" s="63" t="n">
        <f aca="false">C4+395</f>
        <v>46058</v>
      </c>
      <c r="E30" s="63"/>
      <c r="F30" s="64"/>
      <c r="G30" s="65" t="str">
        <f aca="false">IFERROR(IF(E30="","",E30-D30),"")</f>
        <v/>
      </c>
      <c r="H30" s="66"/>
      <c r="I30" s="26" t="str">
        <f aca="true">IF(E30&lt;&gt;"","✓ Complete",IF(TODAY()&gt;D30,"⚠ Overdue","○ Pending"))</f>
        <v>⚠ Overdue</v>
      </c>
    </row>
    <row r="31" customFormat="false" ht="16.5" hidden="false" customHeight="true" outlineLevel="0" collapsed="false">
      <c r="A31" s="67" t="n">
        <v>22</v>
      </c>
      <c r="B31" s="44" t="s">
        <v>105</v>
      </c>
      <c r="C31" s="45" t="s">
        <v>22</v>
      </c>
      <c r="D31" s="68" t="n">
        <f aca="false">C4+400</f>
        <v>46063</v>
      </c>
      <c r="E31" s="68"/>
      <c r="F31" s="69"/>
      <c r="G31" s="70" t="str">
        <f aca="false">IFERROR(IF(E31="","",E31-D31),"")</f>
        <v/>
      </c>
      <c r="H31" s="71"/>
      <c r="I31" s="31" t="str">
        <f aca="true">IF(E31&lt;&gt;"","✓ Complete",IF(TODAY()&gt;D31,"⚠ Overdue","○ Pending"))</f>
        <v>⚠ Overdue</v>
      </c>
    </row>
    <row r="32" customFormat="false" ht="16.5" hidden="false" customHeight="true" outlineLevel="0" collapsed="false">
      <c r="A32" s="62" t="n">
        <v>23</v>
      </c>
      <c r="B32" s="40" t="s">
        <v>106</v>
      </c>
      <c r="C32" s="41" t="s">
        <v>22</v>
      </c>
      <c r="D32" s="63" t="n">
        <f aca="false">C4+430</f>
        <v>46093</v>
      </c>
      <c r="E32" s="63"/>
      <c r="F32" s="64"/>
      <c r="G32" s="65" t="str">
        <f aca="false">IFERROR(IF(E32="","",E32-D32),"")</f>
        <v/>
      </c>
      <c r="H32" s="66"/>
      <c r="I32" s="26" t="str">
        <f aca="true">IF(E32&lt;&gt;"","✓ Complete",IF(TODAY()&gt;D32,"⚠ Overdue","○ Pending"))</f>
        <v>⚠ Overdue</v>
      </c>
    </row>
    <row r="33" customFormat="false" ht="16.5" hidden="false" customHeight="true" outlineLevel="0" collapsed="false">
      <c r="A33" s="67" t="n">
        <v>24</v>
      </c>
      <c r="B33" s="44" t="s">
        <v>107</v>
      </c>
      <c r="C33" s="45" t="s">
        <v>22</v>
      </c>
      <c r="D33" s="68" t="n">
        <f aca="false">C4+450</f>
        <v>46113</v>
      </c>
      <c r="E33" s="68"/>
      <c r="F33" s="69"/>
      <c r="G33" s="70" t="str">
        <f aca="false">IFERROR(IF(E33="","",E33-D33),"")</f>
        <v/>
      </c>
      <c r="H33" s="71"/>
      <c r="I33" s="31" t="str">
        <f aca="true">IF(E33&lt;&gt;"","✓ Complete",IF(TODAY()&gt;D33,"⚠ Overdue","○ Pending"))</f>
        <v>○ Pending</v>
      </c>
    </row>
  </sheetData>
  <mergeCells count="7">
    <mergeCell ref="A1:I1"/>
    <mergeCell ref="A2:I2"/>
    <mergeCell ref="B5:I5"/>
    <mergeCell ref="B10:I10"/>
    <mergeCell ref="B16:I16"/>
    <mergeCell ref="B22:I22"/>
    <mergeCell ref="B28:I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4226"/>
    <pageSetUpPr fitToPage="false"/>
  </sheetPr>
  <dimension ref="A1:N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11" min="3" style="0" width="13"/>
    <col collapsed="false" customWidth="true" hidden="false" outlineLevel="0" max="14" min="13" style="0" width="16"/>
  </cols>
  <sheetData>
    <row r="1" customFormat="false" ht="31.5" hidden="false" customHeight="true" outlineLevel="0" collapsed="false">
      <c r="A1" s="37" t="s">
        <v>108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customFormat="false" ht="15.75" hidden="false" customHeight="true" outlineLevel="0" collapsed="false">
      <c r="A2" s="38" t="s">
        <v>109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customFormat="false" ht="30" hidden="false" customHeight="true" outlineLevel="0" collapsed="false">
      <c r="A3" s="76" t="s">
        <v>110</v>
      </c>
      <c r="B3" s="10" t="s">
        <v>111</v>
      </c>
      <c r="C3" s="77" t="s">
        <v>112</v>
      </c>
      <c r="D3" s="77" t="s">
        <v>113</v>
      </c>
      <c r="E3" s="78" t="s">
        <v>114</v>
      </c>
      <c r="F3" s="78" t="s">
        <v>115</v>
      </c>
      <c r="G3" s="79" t="s">
        <v>116</v>
      </c>
      <c r="H3" s="79" t="s">
        <v>117</v>
      </c>
      <c r="I3" s="80" t="s">
        <v>118</v>
      </c>
      <c r="J3" s="80" t="s">
        <v>119</v>
      </c>
      <c r="K3" s="81" t="s">
        <v>120</v>
      </c>
      <c r="L3" s="81" t="s">
        <v>121</v>
      </c>
      <c r="M3" s="82" t="s">
        <v>122</v>
      </c>
      <c r="N3" s="82" t="s">
        <v>123</v>
      </c>
    </row>
    <row r="4" customFormat="false" ht="16.5" hidden="false" customHeight="true" outlineLevel="0" collapsed="false">
      <c r="A4" s="83" t="s">
        <v>124</v>
      </c>
      <c r="B4" s="42" t="n">
        <v>950</v>
      </c>
      <c r="C4" s="84" t="n">
        <v>15</v>
      </c>
      <c r="D4" s="84" t="n">
        <v>0</v>
      </c>
      <c r="E4" s="84" t="n">
        <v>20</v>
      </c>
      <c r="F4" s="84" t="n">
        <v>0</v>
      </c>
      <c r="G4" s="84" t="n">
        <v>30</v>
      </c>
      <c r="H4" s="84" t="n">
        <v>0</v>
      </c>
      <c r="I4" s="84" t="n">
        <v>20</v>
      </c>
      <c r="J4" s="84" t="n">
        <v>0</v>
      </c>
      <c r="K4" s="84" t="n">
        <v>15</v>
      </c>
      <c r="L4" s="84" t="n">
        <v>0</v>
      </c>
      <c r="M4" s="43" t="n">
        <f aca="false">B4*(C4+E4+G4+I4+K4)</f>
        <v>95000</v>
      </c>
      <c r="N4" s="43" t="n">
        <f aca="false">B4*(D4+F4+H4+J4+L4)</f>
        <v>0</v>
      </c>
    </row>
    <row r="5" customFormat="false" ht="16.5" hidden="false" customHeight="true" outlineLevel="0" collapsed="false">
      <c r="A5" s="85" t="s">
        <v>125</v>
      </c>
      <c r="B5" s="46" t="n">
        <v>850</v>
      </c>
      <c r="C5" s="86" t="n">
        <v>5</v>
      </c>
      <c r="D5" s="86" t="n">
        <v>0</v>
      </c>
      <c r="E5" s="86" t="n">
        <v>30</v>
      </c>
      <c r="F5" s="86" t="n">
        <v>0</v>
      </c>
      <c r="G5" s="86" t="n">
        <v>40</v>
      </c>
      <c r="H5" s="86" t="n">
        <v>0</v>
      </c>
      <c r="I5" s="86" t="n">
        <v>25</v>
      </c>
      <c r="J5" s="86" t="n">
        <v>0</v>
      </c>
      <c r="K5" s="86" t="n">
        <v>10</v>
      </c>
      <c r="L5" s="86" t="n">
        <v>0</v>
      </c>
      <c r="M5" s="47" t="n">
        <f aca="false">B5*(C5+E5+G5+I5+K5)</f>
        <v>93500</v>
      </c>
      <c r="N5" s="47" t="n">
        <f aca="false">B5*(D5+F5+H5+J5+L5)</f>
        <v>0</v>
      </c>
    </row>
    <row r="6" customFormat="false" ht="16.5" hidden="false" customHeight="true" outlineLevel="0" collapsed="false">
      <c r="A6" s="83" t="s">
        <v>126</v>
      </c>
      <c r="B6" s="42" t="n">
        <v>900</v>
      </c>
      <c r="C6" s="84" t="n">
        <v>3</v>
      </c>
      <c r="D6" s="84" t="n">
        <v>0</v>
      </c>
      <c r="E6" s="84" t="n">
        <v>15</v>
      </c>
      <c r="F6" s="84" t="n">
        <v>0</v>
      </c>
      <c r="G6" s="84" t="n">
        <v>35</v>
      </c>
      <c r="H6" s="84" t="n">
        <v>0</v>
      </c>
      <c r="I6" s="84" t="n">
        <v>20</v>
      </c>
      <c r="J6" s="84" t="n">
        <v>0</v>
      </c>
      <c r="K6" s="84" t="n">
        <v>5</v>
      </c>
      <c r="L6" s="84" t="n">
        <v>0</v>
      </c>
      <c r="M6" s="43" t="n">
        <f aca="false">B6*(C6+E6+G6+I6+K6)</f>
        <v>70200</v>
      </c>
      <c r="N6" s="43" t="n">
        <f aca="false">B6*(D6+F6+H6+J6+L6)</f>
        <v>0</v>
      </c>
    </row>
    <row r="7" customFormat="false" ht="16.5" hidden="false" customHeight="true" outlineLevel="0" collapsed="false">
      <c r="A7" s="85" t="s">
        <v>127</v>
      </c>
      <c r="B7" s="46" t="n">
        <v>825</v>
      </c>
      <c r="C7" s="86" t="n">
        <v>2</v>
      </c>
      <c r="D7" s="86" t="n">
        <v>0</v>
      </c>
      <c r="E7" s="86" t="n">
        <v>12</v>
      </c>
      <c r="F7" s="86" t="n">
        <v>0</v>
      </c>
      <c r="G7" s="86" t="n">
        <v>18</v>
      </c>
      <c r="H7" s="86" t="n">
        <v>0</v>
      </c>
      <c r="I7" s="86" t="n">
        <v>15</v>
      </c>
      <c r="J7" s="86" t="n">
        <v>0</v>
      </c>
      <c r="K7" s="86" t="n">
        <v>5</v>
      </c>
      <c r="L7" s="86" t="n">
        <v>0</v>
      </c>
      <c r="M7" s="47" t="n">
        <f aca="false">B7*(C7+E7+G7+I7+K7)</f>
        <v>42900</v>
      </c>
      <c r="N7" s="47" t="n">
        <f aca="false">B7*(D7+F7+H7+J7+L7)</f>
        <v>0</v>
      </c>
    </row>
    <row r="8" customFormat="false" ht="16.5" hidden="false" customHeight="true" outlineLevel="0" collapsed="false">
      <c r="A8" s="83" t="s">
        <v>128</v>
      </c>
      <c r="B8" s="42" t="n">
        <v>875</v>
      </c>
      <c r="C8" s="84" t="n">
        <v>0</v>
      </c>
      <c r="D8" s="84" t="n">
        <v>0</v>
      </c>
      <c r="E8" s="84" t="n">
        <v>10</v>
      </c>
      <c r="F8" s="84" t="n">
        <v>0</v>
      </c>
      <c r="G8" s="84" t="n">
        <v>28</v>
      </c>
      <c r="H8" s="84" t="n">
        <v>0</v>
      </c>
      <c r="I8" s="84" t="n">
        <v>15</v>
      </c>
      <c r="J8" s="84" t="n">
        <v>0</v>
      </c>
      <c r="K8" s="84" t="n">
        <v>3</v>
      </c>
      <c r="L8" s="84" t="n">
        <v>0</v>
      </c>
      <c r="M8" s="43" t="n">
        <f aca="false">B8*(C8+E8+G8+I8+K8)</f>
        <v>49000</v>
      </c>
      <c r="N8" s="43" t="n">
        <f aca="false">B8*(D8+F8+H8+J8+L8)</f>
        <v>0</v>
      </c>
    </row>
    <row r="9" customFormat="false" ht="16.5" hidden="false" customHeight="true" outlineLevel="0" collapsed="false">
      <c r="A9" s="85" t="s">
        <v>129</v>
      </c>
      <c r="B9" s="46" t="n">
        <v>350</v>
      </c>
      <c r="C9" s="86" t="n">
        <v>5</v>
      </c>
      <c r="D9" s="86" t="n">
        <v>0</v>
      </c>
      <c r="E9" s="86" t="n">
        <v>20</v>
      </c>
      <c r="F9" s="86" t="n">
        <v>0</v>
      </c>
      <c r="G9" s="86" t="n">
        <v>15</v>
      </c>
      <c r="H9" s="86" t="n">
        <v>0</v>
      </c>
      <c r="I9" s="86" t="n">
        <v>20</v>
      </c>
      <c r="J9" s="86" t="n">
        <v>0</v>
      </c>
      <c r="K9" s="86" t="n">
        <v>8</v>
      </c>
      <c r="L9" s="86" t="n">
        <v>0</v>
      </c>
      <c r="M9" s="47" t="n">
        <f aca="false">B9*(C9+E9+G9+I9+K9)</f>
        <v>23800</v>
      </c>
      <c r="N9" s="47" t="n">
        <f aca="false">B9*(D9+F9+H9+J9+L9)</f>
        <v>0</v>
      </c>
    </row>
    <row r="10" customFormat="false" ht="16.5" hidden="false" customHeight="true" outlineLevel="0" collapsed="false">
      <c r="A10" s="83" t="s">
        <v>130</v>
      </c>
      <c r="B10" s="42" t="n">
        <v>350</v>
      </c>
      <c r="C10" s="84" t="n">
        <v>3</v>
      </c>
      <c r="D10" s="84" t="n">
        <v>0</v>
      </c>
      <c r="E10" s="84" t="n">
        <v>15</v>
      </c>
      <c r="F10" s="84" t="n">
        <v>0</v>
      </c>
      <c r="G10" s="84" t="n">
        <v>12</v>
      </c>
      <c r="H10" s="84" t="n">
        <v>0</v>
      </c>
      <c r="I10" s="84" t="n">
        <v>18</v>
      </c>
      <c r="J10" s="84" t="n">
        <v>0</v>
      </c>
      <c r="K10" s="84" t="n">
        <v>6</v>
      </c>
      <c r="L10" s="84" t="n">
        <v>0</v>
      </c>
      <c r="M10" s="43" t="n">
        <f aca="false">B10*(C10+E10+G10+I10+K10)</f>
        <v>18900</v>
      </c>
      <c r="N10" s="43" t="n">
        <f aca="false">B10*(D10+F10+H10+J10+L10)</f>
        <v>0</v>
      </c>
    </row>
    <row r="11" customFormat="false" ht="16.5" hidden="false" customHeight="true" outlineLevel="0" collapsed="false">
      <c r="A11" s="85" t="s">
        <v>131</v>
      </c>
      <c r="B11" s="46" t="n">
        <v>400</v>
      </c>
      <c r="C11" s="86" t="n">
        <v>5</v>
      </c>
      <c r="D11" s="86" t="n">
        <v>0</v>
      </c>
      <c r="E11" s="86" t="n">
        <v>10</v>
      </c>
      <c r="F11" s="86" t="n">
        <v>0</v>
      </c>
      <c r="G11" s="86" t="n">
        <v>20</v>
      </c>
      <c r="H11" s="86" t="n">
        <v>0</v>
      </c>
      <c r="I11" s="86" t="n">
        <v>15</v>
      </c>
      <c r="J11" s="86" t="n">
        <v>0</v>
      </c>
      <c r="K11" s="86" t="n">
        <v>8</v>
      </c>
      <c r="L11" s="86" t="n">
        <v>0</v>
      </c>
      <c r="M11" s="47" t="n">
        <f aca="false">B11*(C11+E11+G11+I11+K11)</f>
        <v>23200</v>
      </c>
      <c r="N11" s="47" t="n">
        <f aca="false">B11*(D11+F11+H11+J11+L11)</f>
        <v>0</v>
      </c>
    </row>
    <row r="12" customFormat="false" ht="16.5" hidden="false" customHeight="true" outlineLevel="0" collapsed="false">
      <c r="A12" s="83" t="s">
        <v>132</v>
      </c>
      <c r="B12" s="42" t="n">
        <v>750</v>
      </c>
      <c r="C12" s="84" t="n">
        <v>5</v>
      </c>
      <c r="D12" s="84" t="n">
        <v>0</v>
      </c>
      <c r="E12" s="84" t="n">
        <v>10</v>
      </c>
      <c r="F12" s="84" t="n">
        <v>0</v>
      </c>
      <c r="G12" s="84" t="n">
        <v>8</v>
      </c>
      <c r="H12" s="84" t="n">
        <v>0</v>
      </c>
      <c r="I12" s="84" t="n">
        <v>12</v>
      </c>
      <c r="J12" s="84" t="n">
        <v>0</v>
      </c>
      <c r="K12" s="84" t="n">
        <v>15</v>
      </c>
      <c r="L12" s="84" t="n">
        <v>0</v>
      </c>
      <c r="M12" s="43" t="n">
        <f aca="false">B12*(C12+E12+G12+I12+K12)</f>
        <v>37500</v>
      </c>
      <c r="N12" s="43" t="n">
        <f aca="false">B12*(D12+F12+H12+J12+L12)</f>
        <v>0</v>
      </c>
    </row>
    <row r="13" customFormat="false" ht="16.5" hidden="false" customHeight="true" outlineLevel="0" collapsed="false">
      <c r="A13" s="85" t="s">
        <v>133</v>
      </c>
      <c r="B13" s="46" t="n">
        <v>700</v>
      </c>
      <c r="C13" s="86" t="n">
        <v>0</v>
      </c>
      <c r="D13" s="86" t="n">
        <v>0</v>
      </c>
      <c r="E13" s="86" t="n">
        <v>5</v>
      </c>
      <c r="F13" s="86" t="n">
        <v>0</v>
      </c>
      <c r="G13" s="86" t="n">
        <v>5</v>
      </c>
      <c r="H13" s="86" t="n">
        <v>0</v>
      </c>
      <c r="I13" s="86" t="n">
        <v>15</v>
      </c>
      <c r="J13" s="86" t="n">
        <v>0</v>
      </c>
      <c r="K13" s="86" t="n">
        <v>12</v>
      </c>
      <c r="L13" s="86" t="n">
        <v>0</v>
      </c>
      <c r="M13" s="47" t="n">
        <f aca="false">B13*(C13+E13+G13+I13+K13)</f>
        <v>25900</v>
      </c>
      <c r="N13" s="47" t="n">
        <f aca="false">B13*(D13+F13+H13+J13+L13)</f>
        <v>0</v>
      </c>
    </row>
    <row r="14" customFormat="false" ht="19.5" hidden="false" customHeight="true" outlineLevel="0" collapsed="false">
      <c r="A14" s="22" t="s">
        <v>134</v>
      </c>
      <c r="B14" s="25"/>
      <c r="C14" s="87" t="n">
        <f aca="false">SUM(C4:C13)</f>
        <v>43</v>
      </c>
      <c r="D14" s="87" t="n">
        <f aca="false">SUM(D4:D13)</f>
        <v>0</v>
      </c>
      <c r="E14" s="88" t="n">
        <f aca="false">SUM(E4:E13)</f>
        <v>147</v>
      </c>
      <c r="F14" s="88" t="n">
        <f aca="false">SUM(F4:F13)</f>
        <v>0</v>
      </c>
      <c r="G14" s="89" t="n">
        <f aca="false">SUM(G4:G13)</f>
        <v>211</v>
      </c>
      <c r="H14" s="89" t="n">
        <f aca="false">SUM(H4:H13)</f>
        <v>0</v>
      </c>
      <c r="I14" s="90" t="n">
        <f aca="false">SUM(I4:I13)</f>
        <v>175</v>
      </c>
      <c r="J14" s="90" t="n">
        <f aca="false">SUM(J4:J13)</f>
        <v>0</v>
      </c>
      <c r="K14" s="91" t="n">
        <f aca="false">SUM(K4:K13)</f>
        <v>87</v>
      </c>
      <c r="L14" s="91" t="n">
        <f aca="false">SUM(L4:L13)</f>
        <v>0</v>
      </c>
      <c r="M14" s="23" t="n">
        <f aca="false">SUM(M4:M13)</f>
        <v>479900</v>
      </c>
      <c r="N14" s="23" t="n">
        <f aca="false">SUM(N4:N13)</f>
        <v>0</v>
      </c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1A1A"/>
    <pageSetUpPr fitToPage="false"/>
  </sheetPr>
  <dimension ref="A1:J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2"/>
    <col collapsed="false" customWidth="true" hidden="false" outlineLevel="0" max="6" min="3" style="0" width="14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28"/>
    <col collapsed="false" customWidth="true" hidden="false" outlineLevel="0" max="10" min="10" style="0" width="22"/>
  </cols>
  <sheetData>
    <row r="1" customFormat="false" ht="31.5" hidden="false" customHeight="true" outlineLevel="0" collapsed="false">
      <c r="A1" s="37" t="s">
        <v>135</v>
      </c>
      <c r="B1" s="37"/>
      <c r="C1" s="37"/>
      <c r="D1" s="37"/>
      <c r="E1" s="37"/>
      <c r="F1" s="37"/>
      <c r="G1" s="37"/>
      <c r="H1" s="37"/>
      <c r="I1" s="37"/>
      <c r="J1" s="37"/>
    </row>
    <row r="2" customFormat="false" ht="15.75" hidden="false" customHeight="true" outlineLevel="0" collapsed="false">
      <c r="A2" s="38" t="s">
        <v>136</v>
      </c>
      <c r="B2" s="38"/>
      <c r="C2" s="38"/>
      <c r="D2" s="38"/>
      <c r="E2" s="38"/>
      <c r="F2" s="38"/>
      <c r="G2" s="38"/>
      <c r="H2" s="38"/>
      <c r="I2" s="38"/>
      <c r="J2" s="38"/>
    </row>
    <row r="3" customFormat="false" ht="25.5" hidden="false" customHeight="true" outlineLevel="0" collapsed="false">
      <c r="A3" s="82" t="s">
        <v>137</v>
      </c>
      <c r="B3" s="82" t="s">
        <v>34</v>
      </c>
      <c r="C3" s="82" t="s">
        <v>11</v>
      </c>
      <c r="D3" s="82" t="s">
        <v>138</v>
      </c>
      <c r="E3" s="82" t="s">
        <v>139</v>
      </c>
      <c r="F3" s="82" t="s">
        <v>140</v>
      </c>
      <c r="G3" s="82" t="s">
        <v>141</v>
      </c>
      <c r="H3" s="82" t="s">
        <v>142</v>
      </c>
      <c r="I3" s="82" t="s">
        <v>143</v>
      </c>
      <c r="J3" s="82" t="s">
        <v>144</v>
      </c>
    </row>
    <row r="4" customFormat="false" ht="16.5" hidden="false" customHeight="true" outlineLevel="0" collapsed="false">
      <c r="A4" s="92" t="n">
        <v>1</v>
      </c>
      <c r="B4" s="93" t="s">
        <v>124</v>
      </c>
      <c r="C4" s="94" t="s">
        <v>18</v>
      </c>
      <c r="D4" s="42" t="n">
        <v>14250</v>
      </c>
      <c r="E4" s="42" t="n">
        <v>14250</v>
      </c>
      <c r="F4" s="42" t="n">
        <v>0</v>
      </c>
      <c r="G4" s="43" t="n">
        <f aca="false">F4-E4</f>
        <v>-14250</v>
      </c>
      <c r="H4" s="29" t="n">
        <f aca="false">IFERROR(G4/D4,0)</f>
        <v>-1</v>
      </c>
      <c r="I4" s="95"/>
      <c r="J4" s="95"/>
    </row>
    <row r="5" customFormat="false" ht="16.5" hidden="false" customHeight="true" outlineLevel="0" collapsed="false">
      <c r="A5" s="96" t="n">
        <v>2</v>
      </c>
      <c r="B5" s="97" t="s">
        <v>37</v>
      </c>
      <c r="C5" s="98" t="s">
        <v>18</v>
      </c>
      <c r="D5" s="46" t="n">
        <v>6000</v>
      </c>
      <c r="E5" s="46" t="n">
        <v>6000</v>
      </c>
      <c r="F5" s="46" t="n">
        <v>0</v>
      </c>
      <c r="G5" s="47" t="n">
        <f aca="false">F5-E5</f>
        <v>-6000</v>
      </c>
      <c r="H5" s="34" t="n">
        <f aca="false">IFERROR(G5/D5,0)</f>
        <v>-1</v>
      </c>
      <c r="I5" s="99"/>
      <c r="J5" s="99"/>
    </row>
    <row r="6" customFormat="false" ht="16.5" hidden="false" customHeight="true" outlineLevel="0" collapsed="false">
      <c r="A6" s="92" t="n">
        <v>3</v>
      </c>
      <c r="B6" s="93" t="s">
        <v>42</v>
      </c>
      <c r="C6" s="94" t="s">
        <v>19</v>
      </c>
      <c r="D6" s="42" t="n">
        <v>35000</v>
      </c>
      <c r="E6" s="42" t="n">
        <v>35000</v>
      </c>
      <c r="F6" s="42" t="n">
        <v>0</v>
      </c>
      <c r="G6" s="43" t="n">
        <f aca="false">F6-E6</f>
        <v>-35000</v>
      </c>
      <c r="H6" s="29" t="n">
        <f aca="false">IFERROR(G6/D6,0)</f>
        <v>-1</v>
      </c>
      <c r="I6" s="95"/>
      <c r="J6" s="95"/>
    </row>
    <row r="7" customFormat="false" ht="16.5" hidden="false" customHeight="true" outlineLevel="0" collapsed="false">
      <c r="A7" s="96" t="n">
        <v>4</v>
      </c>
      <c r="B7" s="97" t="s">
        <v>47</v>
      </c>
      <c r="C7" s="98" t="s">
        <v>20</v>
      </c>
      <c r="D7" s="46" t="n">
        <v>55000</v>
      </c>
      <c r="E7" s="46" t="n">
        <v>55000</v>
      </c>
      <c r="F7" s="46" t="n">
        <v>0</v>
      </c>
      <c r="G7" s="47" t="n">
        <f aca="false">F7-E7</f>
        <v>-55000</v>
      </c>
      <c r="H7" s="34" t="n">
        <f aca="false">IFERROR(G7/D7,0)</f>
        <v>-1</v>
      </c>
      <c r="I7" s="99"/>
      <c r="J7" s="99"/>
    </row>
    <row r="8" customFormat="false" ht="16.5" hidden="false" customHeight="true" outlineLevel="0" collapsed="false">
      <c r="A8" s="92" t="n">
        <v>5</v>
      </c>
      <c r="B8" s="93" t="s">
        <v>145</v>
      </c>
      <c r="C8" s="94" t="s">
        <v>21</v>
      </c>
      <c r="D8" s="42" t="n">
        <v>22000</v>
      </c>
      <c r="E8" s="42" t="n">
        <v>22000</v>
      </c>
      <c r="F8" s="42" t="n">
        <v>0</v>
      </c>
      <c r="G8" s="43" t="n">
        <f aca="false">F8-E8</f>
        <v>-22000</v>
      </c>
      <c r="H8" s="29" t="n">
        <f aca="false">IFERROR(G8/D8,0)</f>
        <v>-1</v>
      </c>
      <c r="I8" s="95"/>
      <c r="J8" s="95"/>
    </row>
    <row r="9" customFormat="false" ht="16.5" hidden="false" customHeight="true" outlineLevel="0" collapsed="false">
      <c r="A9" s="96" t="n">
        <v>6</v>
      </c>
      <c r="B9" s="97" t="s">
        <v>146</v>
      </c>
      <c r="C9" s="98" t="s">
        <v>22</v>
      </c>
      <c r="D9" s="46" t="n">
        <v>20000</v>
      </c>
      <c r="E9" s="46" t="n">
        <v>20000</v>
      </c>
      <c r="F9" s="46" t="n">
        <v>0</v>
      </c>
      <c r="G9" s="47" t="n">
        <f aca="false">F9-E9</f>
        <v>-20000</v>
      </c>
      <c r="H9" s="34" t="n">
        <f aca="false">IFERROR(G9/D9,0)</f>
        <v>-1</v>
      </c>
      <c r="I9" s="99"/>
      <c r="J9" s="99"/>
    </row>
    <row r="10" customFormat="false" ht="16.5" hidden="false" customHeight="true" outlineLevel="0" collapsed="false">
      <c r="A10" s="62" t="n">
        <v>7</v>
      </c>
      <c r="B10" s="66"/>
      <c r="C10" s="66"/>
      <c r="D10" s="66"/>
      <c r="E10" s="66"/>
      <c r="F10" s="66"/>
      <c r="G10" s="43" t="n">
        <f aca="false">IFERROR(F10-E10,"")</f>
        <v>0</v>
      </c>
      <c r="H10" s="29" t="str">
        <f aca="false">IFERROR(G10/D10,"")</f>
        <v/>
      </c>
      <c r="I10" s="66"/>
      <c r="J10" s="66"/>
    </row>
    <row r="11" customFormat="false" ht="16.5" hidden="false" customHeight="true" outlineLevel="0" collapsed="false">
      <c r="A11" s="67" t="n">
        <v>8</v>
      </c>
      <c r="B11" s="71"/>
      <c r="C11" s="71"/>
      <c r="D11" s="71"/>
      <c r="E11" s="71"/>
      <c r="F11" s="71"/>
      <c r="G11" s="47" t="n">
        <f aca="false">IFERROR(F11-E11,"")</f>
        <v>0</v>
      </c>
      <c r="H11" s="34" t="str">
        <f aca="false">IFERROR(G11/D11,"")</f>
        <v/>
      </c>
      <c r="I11" s="71"/>
      <c r="J11" s="71"/>
    </row>
    <row r="12" customFormat="false" ht="16.5" hidden="false" customHeight="true" outlineLevel="0" collapsed="false">
      <c r="A12" s="62" t="n">
        <v>9</v>
      </c>
      <c r="B12" s="66"/>
      <c r="C12" s="66"/>
      <c r="D12" s="66"/>
      <c r="E12" s="66"/>
      <c r="F12" s="66"/>
      <c r="G12" s="43" t="n">
        <f aca="false">IFERROR(F12-E12,"")</f>
        <v>0</v>
      </c>
      <c r="H12" s="29" t="str">
        <f aca="false">IFERROR(G12/D12,"")</f>
        <v/>
      </c>
      <c r="I12" s="66"/>
      <c r="J12" s="66"/>
    </row>
    <row r="13" customFormat="false" ht="16.5" hidden="false" customHeight="true" outlineLevel="0" collapsed="false">
      <c r="A13" s="67" t="n">
        <v>10</v>
      </c>
      <c r="B13" s="71"/>
      <c r="C13" s="71"/>
      <c r="D13" s="71"/>
      <c r="E13" s="71"/>
      <c r="F13" s="71"/>
      <c r="G13" s="47" t="n">
        <f aca="false">IFERROR(F13-E13,"")</f>
        <v>0</v>
      </c>
      <c r="H13" s="34" t="str">
        <f aca="false">IFERROR(G13/D13,"")</f>
        <v/>
      </c>
      <c r="I13" s="71"/>
      <c r="J13" s="71"/>
    </row>
    <row r="14" customFormat="false" ht="16.5" hidden="false" customHeight="true" outlineLevel="0" collapsed="false">
      <c r="A14" s="62" t="n">
        <v>11</v>
      </c>
      <c r="B14" s="66"/>
      <c r="C14" s="66"/>
      <c r="D14" s="66"/>
      <c r="E14" s="66"/>
      <c r="F14" s="66"/>
      <c r="G14" s="43" t="n">
        <f aca="false">IFERROR(F14-E14,"")</f>
        <v>0</v>
      </c>
      <c r="H14" s="29" t="str">
        <f aca="false">IFERROR(G14/D14,"")</f>
        <v/>
      </c>
      <c r="I14" s="66"/>
      <c r="J14" s="66"/>
    </row>
    <row r="15" customFormat="false" ht="16.5" hidden="false" customHeight="true" outlineLevel="0" collapsed="false">
      <c r="A15" s="67" t="n">
        <v>12</v>
      </c>
      <c r="B15" s="71"/>
      <c r="C15" s="71"/>
      <c r="D15" s="71"/>
      <c r="E15" s="71"/>
      <c r="F15" s="71"/>
      <c r="G15" s="47" t="n">
        <f aca="false">IFERROR(F15-E15,"")</f>
        <v>0</v>
      </c>
      <c r="H15" s="34" t="str">
        <f aca="false">IFERROR(G15/D15,"")</f>
        <v/>
      </c>
      <c r="I15" s="71"/>
      <c r="J15" s="71"/>
    </row>
    <row r="16" customFormat="false" ht="16.5" hidden="false" customHeight="true" outlineLevel="0" collapsed="false">
      <c r="A16" s="62" t="n">
        <v>13</v>
      </c>
      <c r="B16" s="66"/>
      <c r="C16" s="66"/>
      <c r="D16" s="66"/>
      <c r="E16" s="66"/>
      <c r="F16" s="66"/>
      <c r="G16" s="43" t="n">
        <f aca="false">IFERROR(F16-E16,"")</f>
        <v>0</v>
      </c>
      <c r="H16" s="29" t="str">
        <f aca="false">IFERROR(G16/D16,"")</f>
        <v/>
      </c>
      <c r="I16" s="66"/>
      <c r="J16" s="66"/>
    </row>
    <row r="17" customFormat="false" ht="16.5" hidden="false" customHeight="true" outlineLevel="0" collapsed="false">
      <c r="A17" s="67" t="n">
        <v>14</v>
      </c>
      <c r="B17" s="71"/>
      <c r="C17" s="71"/>
      <c r="D17" s="71"/>
      <c r="E17" s="71"/>
      <c r="F17" s="71"/>
      <c r="G17" s="47" t="n">
        <f aca="false">IFERROR(F17-E17,"")</f>
        <v>0</v>
      </c>
      <c r="H17" s="34" t="str">
        <f aca="false">IFERROR(G17/D17,"")</f>
        <v/>
      </c>
      <c r="I17" s="71"/>
      <c r="J17" s="71"/>
    </row>
    <row r="18" customFormat="false" ht="16.5" hidden="false" customHeight="true" outlineLevel="0" collapsed="false">
      <c r="A18" s="62" t="n">
        <v>15</v>
      </c>
      <c r="B18" s="66"/>
      <c r="C18" s="66"/>
      <c r="D18" s="66"/>
      <c r="E18" s="66"/>
      <c r="F18" s="66"/>
      <c r="G18" s="43" t="n">
        <f aca="false">IFERROR(F18-E18,"")</f>
        <v>0</v>
      </c>
      <c r="H18" s="29" t="str">
        <f aca="false">IFERROR(G18/D18,"")</f>
        <v/>
      </c>
      <c r="I18" s="66"/>
      <c r="J18" s="66"/>
    </row>
    <row r="19" customFormat="false" ht="16.5" hidden="false" customHeight="true" outlineLevel="0" collapsed="false">
      <c r="A19" s="67" t="n">
        <v>16</v>
      </c>
      <c r="B19" s="71"/>
      <c r="C19" s="71"/>
      <c r="D19" s="71"/>
      <c r="E19" s="71"/>
      <c r="F19" s="71"/>
      <c r="G19" s="47" t="n">
        <f aca="false">IFERROR(F19-E19,"")</f>
        <v>0</v>
      </c>
      <c r="H19" s="34" t="str">
        <f aca="false">IFERROR(G19/D19,"")</f>
        <v/>
      </c>
      <c r="I19" s="71"/>
      <c r="J19" s="71"/>
    </row>
    <row r="20" customFormat="false" ht="16.5" hidden="false" customHeight="true" outlineLevel="0" collapsed="false">
      <c r="A20" s="62" t="n">
        <v>17</v>
      </c>
      <c r="B20" s="66"/>
      <c r="C20" s="66"/>
      <c r="D20" s="66"/>
      <c r="E20" s="66"/>
      <c r="F20" s="66"/>
      <c r="G20" s="43" t="n">
        <f aca="false">IFERROR(F20-E20,"")</f>
        <v>0</v>
      </c>
      <c r="H20" s="29" t="str">
        <f aca="false">IFERROR(G20/D20,"")</f>
        <v/>
      </c>
      <c r="I20" s="66"/>
      <c r="J20" s="66"/>
    </row>
    <row r="21" customFormat="false" ht="16.5" hidden="false" customHeight="true" outlineLevel="0" collapsed="false">
      <c r="A21" s="67" t="n">
        <v>18</v>
      </c>
      <c r="B21" s="71"/>
      <c r="C21" s="71"/>
      <c r="D21" s="71"/>
      <c r="E21" s="71"/>
      <c r="F21" s="71"/>
      <c r="G21" s="47" t="n">
        <f aca="false">IFERROR(F21-E21,"")</f>
        <v>0</v>
      </c>
      <c r="H21" s="34" t="str">
        <f aca="false">IFERROR(G21/D21,"")</f>
        <v/>
      </c>
      <c r="I21" s="71"/>
      <c r="J21" s="71"/>
    </row>
    <row r="22" customFormat="false" ht="16.5" hidden="false" customHeight="true" outlineLevel="0" collapsed="false">
      <c r="A22" s="62" t="n">
        <v>19</v>
      </c>
      <c r="B22" s="66"/>
      <c r="C22" s="66"/>
      <c r="D22" s="66"/>
      <c r="E22" s="66"/>
      <c r="F22" s="66"/>
      <c r="G22" s="43" t="n">
        <f aca="false">IFERROR(F22-E22,"")</f>
        <v>0</v>
      </c>
      <c r="H22" s="29" t="str">
        <f aca="false">IFERROR(G22/D22,"")</f>
        <v/>
      </c>
      <c r="I22" s="66"/>
      <c r="J22" s="66"/>
    </row>
    <row r="23" customFormat="false" ht="16.5" hidden="false" customHeight="true" outlineLevel="0" collapsed="false">
      <c r="A23" s="67" t="n">
        <v>20</v>
      </c>
      <c r="B23" s="71"/>
      <c r="C23" s="71"/>
      <c r="D23" s="71"/>
      <c r="E23" s="71"/>
      <c r="F23" s="71"/>
      <c r="G23" s="47" t="n">
        <f aca="false">IFERROR(F23-E23,"")</f>
        <v>0</v>
      </c>
      <c r="H23" s="34" t="str">
        <f aca="false">IFERROR(G23/D23,"")</f>
        <v/>
      </c>
      <c r="I23" s="71"/>
      <c r="J23" s="71"/>
    </row>
    <row r="24" customFormat="false" ht="16.5" hidden="false" customHeight="true" outlineLevel="0" collapsed="false">
      <c r="A24" s="62" t="n">
        <v>21</v>
      </c>
      <c r="B24" s="66"/>
      <c r="C24" s="66"/>
      <c r="D24" s="66"/>
      <c r="E24" s="66"/>
      <c r="F24" s="66"/>
      <c r="G24" s="43" t="n">
        <f aca="false">IFERROR(F24-E24,"")</f>
        <v>0</v>
      </c>
      <c r="H24" s="29" t="str">
        <f aca="false">IFERROR(G24/D24,"")</f>
        <v/>
      </c>
      <c r="I24" s="66"/>
      <c r="J24" s="66"/>
    </row>
    <row r="25" customFormat="false" ht="16.5" hidden="false" customHeight="true" outlineLevel="0" collapsed="false">
      <c r="A25" s="67" t="n">
        <v>22</v>
      </c>
      <c r="B25" s="71"/>
      <c r="C25" s="71"/>
      <c r="D25" s="71"/>
      <c r="E25" s="71"/>
      <c r="F25" s="71"/>
      <c r="G25" s="47" t="n">
        <f aca="false">IFERROR(F25-E25,"")</f>
        <v>0</v>
      </c>
      <c r="H25" s="34" t="str">
        <f aca="false">IFERROR(G25/D25,"")</f>
        <v/>
      </c>
      <c r="I25" s="71"/>
      <c r="J25" s="71"/>
    </row>
    <row r="26" customFormat="false" ht="16.5" hidden="false" customHeight="true" outlineLevel="0" collapsed="false">
      <c r="A26" s="62" t="n">
        <v>23</v>
      </c>
      <c r="B26" s="66"/>
      <c r="C26" s="66"/>
      <c r="D26" s="66"/>
      <c r="E26" s="66"/>
      <c r="F26" s="66"/>
      <c r="G26" s="43" t="n">
        <f aca="false">IFERROR(F26-E26,"")</f>
        <v>0</v>
      </c>
      <c r="H26" s="29" t="str">
        <f aca="false">IFERROR(G26/D26,"")</f>
        <v/>
      </c>
      <c r="I26" s="66"/>
      <c r="J26" s="66"/>
    </row>
    <row r="27" customFormat="false" ht="16.5" hidden="false" customHeight="true" outlineLevel="0" collapsed="false">
      <c r="A27" s="67" t="n">
        <v>24</v>
      </c>
      <c r="B27" s="71"/>
      <c r="C27" s="71"/>
      <c r="D27" s="71"/>
      <c r="E27" s="71"/>
      <c r="F27" s="71"/>
      <c r="G27" s="47" t="n">
        <f aca="false">IFERROR(F27-E27,"")</f>
        <v>0</v>
      </c>
      <c r="H27" s="34" t="str">
        <f aca="false">IFERROR(G27/D27,"")</f>
        <v/>
      </c>
      <c r="I27" s="71"/>
      <c r="J27" s="71"/>
    </row>
    <row r="28" customFormat="false" ht="16.5" hidden="false" customHeight="true" outlineLevel="0" collapsed="false">
      <c r="A28" s="62" t="n">
        <v>25</v>
      </c>
      <c r="B28" s="66"/>
      <c r="C28" s="66"/>
      <c r="D28" s="66"/>
      <c r="E28" s="66"/>
      <c r="F28" s="66"/>
      <c r="G28" s="43" t="n">
        <f aca="false">IFERROR(F28-E28,"")</f>
        <v>0</v>
      </c>
      <c r="H28" s="29" t="str">
        <f aca="false">IFERROR(G28/D28,"")</f>
        <v/>
      </c>
      <c r="I28" s="66"/>
      <c r="J28" s="66"/>
    </row>
    <row r="29" customFormat="false" ht="16.5" hidden="false" customHeight="true" outlineLevel="0" collapsed="false">
      <c r="A29" s="67" t="n">
        <v>26</v>
      </c>
      <c r="B29" s="71"/>
      <c r="C29" s="71"/>
      <c r="D29" s="71"/>
      <c r="E29" s="71"/>
      <c r="F29" s="71"/>
      <c r="G29" s="47" t="n">
        <f aca="false">IFERROR(F29-E29,"")</f>
        <v>0</v>
      </c>
      <c r="H29" s="34" t="str">
        <f aca="false">IFERROR(G29/D29,"")</f>
        <v/>
      </c>
      <c r="I29" s="71"/>
      <c r="J29" s="71"/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2026-03-15T03:01:28Z</dcterms:created>
  <dc:creator>openpyxl</dc:creator>
  <dc:description/>
  <dc:language>en-US</dc:language>
  <cp:lastModifiedBy/>
  <dcterms:modified xsi:type="dcterms:W3CDTF">2026-03-15T03:01:29Z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