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📖 Guide" sheetId="1" state="visible" r:id="rId3"/>
    <sheet name="⚙️ Inputs" sheetId="2" state="visible" r:id="rId4"/>
    <sheet name="⚖️ ROI Calculator" sheetId="3" state="visible" r:id="rId5"/>
    <sheet name="📊 Dashboard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<sst xmlns="http://schemas.openxmlformats.org/spreadsheetml/2006/main" count="174" uniqueCount="112">
  <si>
    <t xml:space="preserve">AI Initiative ROI Model  —  How To Use</t>
  </si>
  <si>
    <t xml:space="preserve">Sized for companies $10M–$100M revenue  |  3-Year horizon  |  EfuturesCFO.com</t>
  </si>
  <si>
    <t xml:space="preserve">WHAT THIS MODEL DOES</t>
  </si>
  <si>
    <t xml:space="preserve">This model helps a CFO or business leader calculate the financial return on a single AI/ML initiative. Enter your costs (development, infrastructure, talent, data, maintenance) and your expected benefits (labour savings, accuracy gains, speed improvements, revenue uplift). The model produces a 3-year NPV, IRR, Payback Period, and risk-adjusted return across three scenarios: Conservative, Base, and Optimistic.</t>
  </si>
  <si>
    <t xml:space="preserve">DATA FLOW — HOW THE MODEL WORKS</t>
  </si>
  <si>
    <t xml:space="preserve">⚙️ Inputs</t>
  </si>
  <si>
    <t xml:space="preserve">Enter all blue cells in the Inputs tab: project name, company revenue, discount rate, costs, and benefit assumptions.</t>
  </si>
  <si>
    <t xml:space="preserve">Feeds all other tabs</t>
  </si>
  <si>
    <t xml:space="preserve">💰 Cost Model</t>
  </si>
  <si>
    <t xml:space="preserve">3-year cost projection built from your inputs: one-time dev costs in Year 1, recurring infrastructure and maintenance in all years.</t>
  </si>
  <si>
    <t xml:space="preserve">Feeds ROI Calc</t>
  </si>
  <si>
    <t xml:space="preserve">📈 Benefit Model</t>
  </si>
  <si>
    <t xml:space="preserve">3-year benefit projection: labour savings, accuracy value, speed gains, and revenue uplift — each with a Year-1 ramp factor.</t>
  </si>
  <si>
    <t xml:space="preserve">⚖️ ROI Calculator</t>
  </si>
  <si>
    <t xml:space="preserve">Combines costs + benefits into net cash flows. Computes NPV, IRR, Payback, and 3-scenario risk-adjusted returns.</t>
  </si>
  <si>
    <t xml:space="preserve">Feeds Dashboard</t>
  </si>
  <si>
    <t xml:space="preserve">📊 Dashboard</t>
  </si>
  <si>
    <t xml:space="preserve">One-page summary with KPI table, scenario comparison, cumulative cash flow chart. Ready for leadership or board review.</t>
  </si>
  <si>
    <t xml:space="preserve">Final output</t>
  </si>
  <si>
    <t xml:space="preserve">COLOUR GUIDE</t>
  </si>
  <si>
    <t xml:space="preserve">Blue text</t>
  </si>
  <si>
    <t xml:space="preserve">Input cell — enter your data here</t>
  </si>
  <si>
    <t xml:space="preserve">Black text</t>
  </si>
  <si>
    <t xml:space="preserve">Formula — do not overwrite</t>
  </si>
  <si>
    <t xml:space="preserve">Yellow highlight</t>
  </si>
  <si>
    <t xml:space="preserve">Key assumption — review carefully</t>
  </si>
  <si>
    <t xml:space="preserve">Green / Red shading</t>
  </si>
  <si>
    <t xml:space="preserve">Positive benefit / negative cost</t>
  </si>
  <si>
    <t xml:space="preserve">© 2025 EfuturesCFO.com  |  Free template  |  For companies $10M–$100M  |  Not financial advice</t>
  </si>
  <si>
    <t xml:space="preserve">⚙️  Inputs — AI Initiative ROI Model</t>
  </si>
  <si>
    <t xml:space="preserve">All blue cells are your inputs. Yellow = high-impact assumption. Change only blue cells.</t>
  </si>
  <si>
    <t xml:space="preserve">A.  PROJECT CONTEXT</t>
  </si>
  <si>
    <t xml:space="preserve">INPUT</t>
  </si>
  <si>
    <t xml:space="preserve">CONSERVATIVE</t>
  </si>
  <si>
    <t xml:space="preserve">BASE</t>
  </si>
  <si>
    <t xml:space="preserve">OPTIMISTIC</t>
  </si>
  <si>
    <t xml:space="preserve">NOTE</t>
  </si>
  <si>
    <t xml:space="preserve">Company Annual Revenue ($)</t>
  </si>
  <si>
    <t xml:space="preserve">Revenue scale drives benefit sizing</t>
  </si>
  <si>
    <t xml:space="preserve">Initiative Name (label only)</t>
  </si>
  <si>
    <t xml:space="preserve">AI Ops</t>
  </si>
  <si>
    <t xml:space="preserve">Enter your project name</t>
  </si>
  <si>
    <t xml:space="preserve">Discount Rate / Hurdle Rate</t>
  </si>
  <si>
    <t xml:space="preserve">Same rate for all scenarios</t>
  </si>
  <si>
    <t xml:space="preserve">Year 1 Benefit Ramp-Up Factor</t>
  </si>
  <si>
    <t xml:space="preserve">% of full annual benefit realised in Year 1</t>
  </si>
  <si>
    <t xml:space="preserve">B.  DEVELOPMENT &amp; IMPLEMENTATION COSTS (one-time, Year 1)</t>
  </si>
  <si>
    <t xml:space="preserve">Internal Engineering / Data Science Time ($)</t>
  </si>
  <si>
    <t xml:space="preserve">Staff time allocated to build</t>
  </si>
  <si>
    <t xml:space="preserve">External Consultants / Vendors ($)</t>
  </si>
  <si>
    <t xml:space="preserve">Third-party build costs</t>
  </si>
  <si>
    <t xml:space="preserve">Data Preparation &amp; Labelling ($)</t>
  </si>
  <si>
    <t xml:space="preserve">Data cleansing, annotation, pipelines</t>
  </si>
  <si>
    <t xml:space="preserve">Training Infrastructure (GPU/Cloud setup) ($)</t>
  </si>
  <si>
    <t xml:space="preserve">Initial compute for model training</t>
  </si>
  <si>
    <t xml:space="preserve">Integration &amp; Deployment ($)</t>
  </si>
  <si>
    <t xml:space="preserve">API integration, testing, rollout</t>
  </si>
  <si>
    <t xml:space="preserve">TOTAL ONE-TIME COST</t>
  </si>
  <si>
    <t xml:space="preserve">C.  RECURRING ANNUAL COSTS (Years 1–3)</t>
  </si>
  <si>
    <t xml:space="preserve">Cloud / Inference Infrastructure (annual $)</t>
  </si>
  <si>
    <t xml:space="preserve">Ongoing compute + storage</t>
  </si>
  <si>
    <t xml:space="preserve">Model Monitoring &amp; Retraining (annual $)</t>
  </si>
  <si>
    <t xml:space="preserve">Ops team time + tooling</t>
  </si>
  <si>
    <t xml:space="preserve">Software Licences &amp; APIs (annual $)</t>
  </si>
  <si>
    <t xml:space="preserve">MLOps platform, data tools</t>
  </si>
  <si>
    <t xml:space="preserve">Support &amp; Maintenance FTE time (annual $)</t>
  </si>
  <si>
    <t xml:space="preserve">Allocated staff time post-launch</t>
  </si>
  <si>
    <t xml:space="preserve">TOTAL ANNUAL RECURRING</t>
  </si>
  <si>
    <t xml:space="preserve">D.  QUANTIFIED BENEFITS (annual, at full run-rate)</t>
  </si>
  <si>
    <t xml:space="preserve">Labour Savings — FTE hours automated × rate ($)</t>
  </si>
  <si>
    <t xml:space="preserve">Direct headcount or overtime reduction</t>
  </si>
  <si>
    <t xml:space="preserve">Accuracy Improvement Value — error cost avoided ($)</t>
  </si>
  <si>
    <t xml:space="preserve">Cost of errors prevented by AI</t>
  </si>
  <si>
    <t xml:space="preserve">Speed / Cycle Time Savings ($)</t>
  </si>
  <si>
    <t xml:space="preserve">Value of time freed for higher-value work</t>
  </si>
  <si>
    <t xml:space="preserve">Revenue Uplift from AI-enabled decisions ($)</t>
  </si>
  <si>
    <t xml:space="preserve">Better pricing, upsell, churn reduction</t>
  </si>
  <si>
    <t xml:space="preserve">Risk / Compliance Cost Reduction ($)</t>
  </si>
  <si>
    <t xml:space="preserve">Fewer errors, fines, rework</t>
  </si>
  <si>
    <t xml:space="preserve">TOTAL ANNUAL BENEFITS</t>
  </si>
  <si>
    <t xml:space="preserve">⚖️  ROI Calculator — 3-Year Cash Flows &amp; Returns</t>
  </si>
  <si>
    <t xml:space="preserve">Conservative = 70% benefits / 110% costs  |  Base = 100%  |  Optimistic = 130% benefits / 90% costs</t>
  </si>
  <si>
    <t xml:space="preserve">  SCENARIO: CONSERVATIVE   (Benefits ×70%  |  Costs ×110%)</t>
  </si>
  <si>
    <t xml:space="preserve">COMPONENT</t>
  </si>
  <si>
    <t xml:space="preserve">Year 1</t>
  </si>
  <si>
    <t xml:space="preserve">Year 2</t>
  </si>
  <si>
    <t xml:space="preserve">Year 3</t>
  </si>
  <si>
    <t xml:space="preserve">3-YR TOTAL</t>
  </si>
  <si>
    <t xml:space="preserve">Total Benefits</t>
  </si>
  <si>
    <t xml:space="preserve">Total Costs</t>
  </si>
  <si>
    <t xml:space="preserve">Net Cash Flow</t>
  </si>
  <si>
    <t xml:space="preserve">Cumulative NCF</t>
  </si>
  <si>
    <t xml:space="preserve">NPV (3-year)</t>
  </si>
  <si>
    <t xml:space="preserve">Positive = value-creating. Compare to hurdle rate.</t>
  </si>
  <si>
    <t xml:space="preserve">IRR</t>
  </si>
  <si>
    <t xml:space="preserve">Compare to discount rate. IRR &gt; hurdle rate = approve.</t>
  </si>
  <si>
    <t xml:space="preserve">Payback Period</t>
  </si>
  <si>
    <t xml:space="preserve">Year when cumulative cash flows turn positive.</t>
  </si>
  <si>
    <t xml:space="preserve">3-Year ROI %</t>
  </si>
  <si>
    <t xml:space="preserve">(Total Benefits − Total Costs) ÷ Total Costs</t>
  </si>
  <si>
    <t xml:space="preserve">  SCENARIO: BASE   (Benefits ×100%  |  Costs ×100%)</t>
  </si>
  <si>
    <t xml:space="preserve">  SCENARIO: OPTIMISTIC   (Benefits ×130%  |  Costs ×90%)</t>
  </si>
  <si>
    <t xml:space="preserve">📊  AI Initiative ROI — Executive Dashboard</t>
  </si>
  <si>
    <t xml:space="preserve">Auto-populated from model inputs. All scenarios shown side-by-side.</t>
  </si>
  <si>
    <t xml:space="preserve">SCENARIO COMPARISON — KEY METRICS</t>
  </si>
  <si>
    <t xml:space="preserve">METRIC</t>
  </si>
  <si>
    <t xml:space="preserve">3-Year NPV ($)</t>
  </si>
  <si>
    <t xml:space="preserve">IRR (%)</t>
  </si>
  <si>
    <t xml:space="preserve">3-Year ROI (%)</t>
  </si>
  <si>
    <t xml:space="preserve">CUMULATIVE NET CASH FLOW  (Payback visualised)</t>
  </si>
  <si>
    <t xml:space="preserve">YEAR</t>
  </si>
  <si>
    <t xml:space="preserve">© 2025 EfuturesCFO.com  |  AI Initiative ROI Model  |  $10M–$100M companies  |  Not financial advice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</si>
</sst>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.0%;\(0.0%\);\-"/>
    <numFmt numFmtId="167" formatCode="0.0&quot; yrs&quot;;\(0.0&quot; yrs)&quot;;\-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0"/>
      <charset val="1"/>
    </font>
    <font>
      <i val="true"/>
      <sz val="9"/>
      <color rgb="FFC9A84C"/>
      <name val="Calibri"/>
      <family val="0"/>
      <charset val="1"/>
    </font>
    <font>
      <b val="true"/>
      <sz val="11"/>
      <color rgb="FF1E293B"/>
      <name val="Calibri"/>
      <family val="0"/>
      <charset val="1"/>
    </font>
    <font>
      <sz val="10"/>
      <color rgb="FF1E293B"/>
      <name val="Calibri"/>
      <family val="0"/>
      <charset val="1"/>
    </font>
    <font>
      <b val="true"/>
      <sz val="10"/>
      <color rgb="FF1D4ED8"/>
      <name val="Calibri"/>
      <family val="0"/>
      <charset val="1"/>
    </font>
    <font>
      <b val="true"/>
      <sz val="10"/>
      <color rgb="FF166534"/>
      <name val="Calibri"/>
      <family val="0"/>
      <charset val="1"/>
    </font>
    <font>
      <b val="true"/>
      <sz val="10"/>
      <color rgb="FF1E293B"/>
      <name val="Calibri"/>
      <family val="0"/>
      <charset val="1"/>
    </font>
    <font>
      <b val="true"/>
      <sz val="10"/>
      <color rgb="FF92400E"/>
      <name val="Calibri"/>
      <family val="0"/>
      <charset val="1"/>
    </font>
    <font>
      <i val="true"/>
      <sz val="8"/>
      <color rgb="FF475569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1"/>
      <color rgb="FFC9A84C"/>
      <name val="Calibri"/>
      <family val="0"/>
      <charset val="1"/>
    </font>
    <font>
      <b val="true"/>
      <sz val="10"/>
      <color rgb="FF991B1B"/>
      <name val="Calibri"/>
      <family val="0"/>
      <charset val="1"/>
    </font>
    <font>
      <b val="true"/>
      <sz val="12"/>
      <color rgb="FF1E293B"/>
      <name val="Calibri"/>
      <family val="0"/>
      <charset val="1"/>
    </font>
    <font>
      <sz val="10"/>
      <color rgb="FF475569"/>
      <name val="Calibri"/>
      <family val="0"/>
      <charset val="1"/>
    </font>
    <font>
      <b val="true"/>
      <sz val="12"/>
      <color rgb="FF991B1B"/>
      <name val="Calibri"/>
      <family val="0"/>
      <charset val="1"/>
    </font>
    <font>
      <b val="true"/>
      <sz val="12"/>
      <color rgb="FF166534"/>
      <name val="Calibri"/>
      <family val="0"/>
      <charset val="1"/>
    </font>
    <font>
      <b val="true"/>
      <sz val="12"/>
      <color rgb="FF1D4ED8"/>
      <name val="Calibri"/>
      <family val="0"/>
      <charset val="1"/>
    </font>
    <font>
      <b val="true"/>
      <sz val="9"/>
      <color rgb="FF991B1B"/>
      <name val="Calibri"/>
      <family val="0"/>
      <charset val="1"/>
    </font>
    <font>
      <b val="true"/>
      <sz val="9"/>
      <color rgb="FF166534"/>
      <name val="Calibri"/>
      <family val="0"/>
      <charset val="1"/>
    </font>
    <font>
      <b val="true"/>
      <sz val="9"/>
      <color rgb="FF1D4ED8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1E293B"/>
        <bgColor rgb="FF003366"/>
      </patternFill>
    </fill>
    <fill>
      <patternFill patternType="solid">
        <fgColor rgb="FFC9A84C"/>
        <bgColor rgb="FFFF9900"/>
      </patternFill>
    </fill>
    <fill>
      <patternFill patternType="solid">
        <fgColor rgb="FFF1F5F9"/>
        <bgColor rgb="FFEFF6FF"/>
      </patternFill>
    </fill>
    <fill>
      <patternFill patternType="solid">
        <fgColor rgb="FFFFFFFF"/>
        <bgColor rgb="FFF1F5F9"/>
      </patternFill>
    </fill>
    <fill>
      <patternFill patternType="solid">
        <fgColor rgb="FF475569"/>
        <bgColor rgb="FF333399"/>
      </patternFill>
    </fill>
    <fill>
      <patternFill patternType="solid">
        <fgColor rgb="FFFEF3C7"/>
        <bgColor rgb="FFFEE2E2"/>
      </patternFill>
    </fill>
    <fill>
      <patternFill patternType="solid">
        <fgColor rgb="FFEFF6FF"/>
        <bgColor rgb="FFF1F5F9"/>
      </patternFill>
    </fill>
    <fill>
      <patternFill patternType="solid">
        <fgColor rgb="FF991B1B"/>
        <bgColor rgb="FF800000"/>
      </patternFill>
    </fill>
    <fill>
      <patternFill patternType="solid">
        <fgColor rgb="FFFEE2E2"/>
        <bgColor rgb="FFFEF3C7"/>
      </patternFill>
    </fill>
    <fill>
      <patternFill patternType="solid">
        <fgColor rgb="FF166534"/>
        <bgColor rgb="FF475569"/>
      </patternFill>
    </fill>
    <fill>
      <patternFill patternType="solid">
        <fgColor rgb="FFDCFCE7"/>
        <bgColor rgb="FFEFF6FF"/>
      </patternFill>
    </fill>
    <fill>
      <patternFill patternType="solid">
        <fgColor rgb="FF1D4ED8"/>
        <bgColor rgb="FF2563EB"/>
      </patternFill>
    </fill>
    <fill>
      <patternFill patternType="solid">
        <fgColor rgb="FFDBEAFE"/>
        <bgColor rgb="FFEFF6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D1D5DB"/>
      </left>
      <right/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9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6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6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1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19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9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11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9" fillId="1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9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1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6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6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1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12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20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0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13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8" fillId="1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8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1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6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6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1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7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14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21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1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1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1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4" fillId="1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1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7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991B1B"/>
      <rgbColor rgb="FF166534"/>
      <rgbColor rgb="FF000080"/>
      <rgbColor rgb="FF808000"/>
      <rgbColor rgb="FF800080"/>
      <rgbColor rgb="FF008080"/>
      <rgbColor rgb="FFD9D9D9"/>
      <rgbColor rgb="FF878787"/>
      <rgbColor rgb="FF9999FF"/>
      <rgbColor rgb="FFB45309"/>
      <rgbColor rgb="FFFEF3C7"/>
      <rgbColor rgb="FFDCFCE7"/>
      <rgbColor rgb="FF660066"/>
      <rgbColor rgb="FFFF8080"/>
      <rgbColor rgb="FF1D4ED8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AFE"/>
      <rgbColor rgb="FFF1F5F9"/>
      <rgbColor rgb="FFEFF6FF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F9900"/>
      <rgbColor rgb="FFFF6600"/>
      <rgbColor rgb="FF475569"/>
      <rgbColor rgb="FFC9A84C"/>
      <rgbColor rgb="FF003366"/>
      <rgbColor rgb="FF16A34A"/>
      <rgbColor rgb="FF003300"/>
      <rgbColor rgb="FF333300"/>
      <rgbColor rgb="FF92400E"/>
      <rgbColor rgb="FF993366"/>
      <rgbColor rgb="FF33339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Cumulative Net Cash Flow by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'📊 Dashboard'!C12</c:f>
              <c:strCache>
                <c:ptCount val="1"/>
                <c:pt idx="0">
                  <c:v>CONSERVATIVE</c:v>
                </c:pt>
              </c:strCache>
            </c:strRef>
          </c:tx>
          <c:spPr>
            <a:solidFill>
              <a:srgbClr val="dc2626"/>
            </a:solidFill>
            <a:ln w="24840">
              <a:solidFill>
                <a:srgbClr val="dc262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Dashboard'!$B$13:$B$15</c:f>
              <c:strCache>
                <c:ptCount val="3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</c:strCache>
            </c:strRef>
          </c:cat>
          <c:val>
            <c:numRef>
              <c:f>'📊 Dashboard'!$C$13:$C$15</c:f>
              <c:numCache>
                <c:formatCode>\$#,##0;"($"#,##0\);\-</c:formatCode>
                <c:ptCount val="3"/>
                <c:pt idx="0">
                  <c:v>-258170</c:v>
                </c:pt>
                <c:pt idx="1">
                  <c:v>-212770</c:v>
                </c:pt>
                <c:pt idx="2">
                  <c:v>-167370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'📊 Dashboard'!D12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rgbClr val="16a34a"/>
            </a:solidFill>
            <a:ln w="24840">
              <a:solidFill>
                <a:srgbClr val="16a34a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Dashboard'!$B$13:$B$15</c:f>
              <c:strCache>
                <c:ptCount val="3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</c:strCache>
            </c:strRef>
          </c:cat>
          <c:val>
            <c:numRef>
              <c:f>'📊 Dashboard'!$D$13:$D$15</c:f>
              <c:numCache>
                <c:formatCode>\$#,##0;"($"#,##0\);\-</c:formatCode>
                <c:ptCount val="3"/>
                <c:pt idx="0">
                  <c:v>-199100</c:v>
                </c:pt>
                <c:pt idx="1">
                  <c:v>-93100</c:v>
                </c:pt>
                <c:pt idx="2">
                  <c:v>12900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'📊 Dashboard'!E12</c:f>
              <c:strCache>
                <c:ptCount val="1"/>
                <c:pt idx="0">
                  <c:v>OPTIMISTIC</c:v>
                </c:pt>
              </c:strCache>
            </c:strRef>
          </c:tx>
          <c:spPr>
            <a:solidFill>
              <a:srgbClr val="2563eb"/>
            </a:solidFill>
            <a:ln w="24840">
              <a:solidFill>
                <a:srgbClr val="2563e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Dashboard'!$B$13:$B$15</c:f>
              <c:strCache>
                <c:ptCount val="3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</c:strCache>
            </c:strRef>
          </c:cat>
          <c:val>
            <c:numRef>
              <c:f>'📊 Dashboard'!$E$13:$E$15</c:f>
              <c:numCache>
                <c:formatCode>\$#,##0;"($"#,##0\);\-</c:formatCode>
                <c:ptCount val="3"/>
                <c:pt idx="0">
                  <c:v>-140030</c:v>
                </c:pt>
                <c:pt idx="1">
                  <c:v>26570</c:v>
                </c:pt>
                <c:pt idx="2">
                  <c:v>193170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85118396"/>
        <c:axId val="58510805"/>
      </c:lineChart>
      <c:catAx>
        <c:axId val="851183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8510805"/>
        <c:crosses val="autoZero"/>
        <c:auto val="1"/>
        <c:lblAlgn val="ctr"/>
        <c:lblOffset val="100"/>
        <c:noMultiLvlLbl val="0"/>
      </c:catAx>
      <c:valAx>
        <c:axId val="5851080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;&quot;($&quot;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511839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16</xdr:row>
      <xdr:rowOff>0</xdr:rowOff>
    </xdr:from>
    <xdr:to>
      <xdr:col>8</xdr:col>
      <xdr:colOff>478800</xdr:colOff>
      <xdr:row>38</xdr:row>
      <xdr:rowOff>90720</xdr:rowOff>
    </xdr:to>
    <xdr:graphicFrame>
      <xdr:nvGraphicFramePr>
        <xdr:cNvPr id="0" name="Chart 1"/>
        <xdr:cNvGraphicFramePr/>
      </xdr:nvGraphicFramePr>
      <xdr:xfrm>
        <a:off x="106200" y="4010040"/>
        <a:ext cx="719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293B"/>
    <pageSetUpPr fitToPage="false"/>
  </sheetPr>
  <dimension ref="B1:D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26"/>
    <col collapsed="false" customWidth="true" hidden="false" outlineLevel="0" max="3" min="3" style="0" width="46"/>
    <col collapsed="false" customWidth="true" hidden="false" outlineLevel="0" max="4" min="4" style="0" width="20"/>
    <col collapsed="false" customWidth="true" hidden="false" outlineLevel="0" max="5" min="5" style="0" width="4"/>
  </cols>
  <sheetData>
    <row r="1" customFormat="false" ht="27.75" hidden="false" customHeight="true" outlineLevel="0" collapsed="false">
      <c r="B1" s="1" t="s">
        <v>0</v>
      </c>
      <c r="C1" s="1"/>
      <c r="D1" s="1"/>
    </row>
    <row r="2" customFormat="false" ht="15.75" hidden="false" customHeight="true" outlineLevel="0" collapsed="false">
      <c r="B2" s="2" t="s">
        <v>1</v>
      </c>
      <c r="C2" s="2"/>
      <c r="D2" s="2"/>
    </row>
    <row r="3" customFormat="false" ht="3" hidden="false" customHeight="true" outlineLevel="0" collapsed="false">
      <c r="B3" s="3"/>
      <c r="C3" s="3"/>
      <c r="D3" s="3"/>
    </row>
    <row r="4" customFormat="false" ht="7.5" hidden="false" customHeight="true" outlineLevel="0" collapsed="false"/>
    <row r="5" customFormat="false" ht="19.5" hidden="false" customHeight="true" outlineLevel="0" collapsed="false">
      <c r="B5" s="4" t="s">
        <v>2</v>
      </c>
      <c r="C5" s="4"/>
      <c r="D5" s="4"/>
    </row>
    <row r="6" customFormat="false" ht="30" hidden="false" customHeight="true" outlineLevel="0" collapsed="false">
      <c r="B6" s="5" t="s">
        <v>3</v>
      </c>
      <c r="C6" s="5"/>
      <c r="D6" s="5"/>
    </row>
    <row r="7" customFormat="false" ht="30" hidden="false" customHeight="true" outlineLevel="0" collapsed="false">
      <c r="B7" s="5"/>
      <c r="C7" s="5"/>
      <c r="D7" s="5"/>
    </row>
    <row r="8" customFormat="false" ht="7.5" hidden="false" customHeight="true" outlineLevel="0" collapsed="false"/>
    <row r="9" customFormat="false" ht="19.5" hidden="false" customHeight="true" outlineLevel="0" collapsed="false">
      <c r="B9" s="4" t="s">
        <v>4</v>
      </c>
      <c r="C9" s="4"/>
      <c r="D9" s="4"/>
    </row>
    <row r="10" customFormat="false" ht="30" hidden="false" customHeight="true" outlineLevel="0" collapsed="false">
      <c r="B10" s="6" t="s">
        <v>5</v>
      </c>
      <c r="C10" s="7" t="s">
        <v>6</v>
      </c>
      <c r="D10" s="8" t="s">
        <v>7</v>
      </c>
    </row>
    <row r="11" customFormat="false" ht="30" hidden="false" customHeight="true" outlineLevel="0" collapsed="false">
      <c r="B11" s="9" t="s">
        <v>8</v>
      </c>
      <c r="C11" s="10" t="s">
        <v>9</v>
      </c>
      <c r="D11" s="11" t="s">
        <v>10</v>
      </c>
    </row>
    <row r="12" customFormat="false" ht="30" hidden="false" customHeight="true" outlineLevel="0" collapsed="false">
      <c r="B12" s="6" t="s">
        <v>11</v>
      </c>
      <c r="C12" s="7" t="s">
        <v>12</v>
      </c>
      <c r="D12" s="8" t="s">
        <v>10</v>
      </c>
    </row>
    <row r="13" customFormat="false" ht="30" hidden="false" customHeight="true" outlineLevel="0" collapsed="false">
      <c r="B13" s="9" t="s">
        <v>13</v>
      </c>
      <c r="C13" s="10" t="s">
        <v>14</v>
      </c>
      <c r="D13" s="11" t="s">
        <v>15</v>
      </c>
    </row>
    <row r="14" customFormat="false" ht="30" hidden="false" customHeight="true" outlineLevel="0" collapsed="false">
      <c r="B14" s="6" t="s">
        <v>16</v>
      </c>
      <c r="C14" s="7" t="s">
        <v>17</v>
      </c>
      <c r="D14" s="8" t="s">
        <v>18</v>
      </c>
    </row>
    <row r="15" customFormat="false" ht="7.5" hidden="false" customHeight="true" outlineLevel="0" collapsed="false"/>
    <row r="16" customFormat="false" ht="19.5" hidden="false" customHeight="true" outlineLevel="0" collapsed="false">
      <c r="B16" s="4" t="s">
        <v>19</v>
      </c>
      <c r="C16" s="4"/>
      <c r="D16" s="4"/>
    </row>
    <row r="17" customFormat="false" ht="19.5" hidden="false" customHeight="true" outlineLevel="0" collapsed="false">
      <c r="B17" s="9" t="s">
        <v>20</v>
      </c>
      <c r="C17" s="10" t="s">
        <v>21</v>
      </c>
      <c r="D17" s="10"/>
    </row>
    <row r="18" customFormat="false" ht="19.5" hidden="false" customHeight="true" outlineLevel="0" collapsed="false">
      <c r="B18" s="12" t="s">
        <v>22</v>
      </c>
      <c r="C18" s="7" t="s">
        <v>23</v>
      </c>
      <c r="D18" s="7"/>
    </row>
    <row r="19" customFormat="false" ht="19.5" hidden="false" customHeight="true" outlineLevel="0" collapsed="false">
      <c r="B19" s="13" t="s">
        <v>24</v>
      </c>
      <c r="C19" s="10" t="s">
        <v>25</v>
      </c>
      <c r="D19" s="10"/>
    </row>
    <row r="20" customFormat="false" ht="19.5" hidden="false" customHeight="true" outlineLevel="0" collapsed="false">
      <c r="B20" s="8" t="s">
        <v>26</v>
      </c>
      <c r="C20" s="7" t="s">
        <v>27</v>
      </c>
      <c r="D20" s="7"/>
    </row>
    <row r="22" customFormat="false" ht="18" hidden="false" customHeight="true" outlineLevel="0" collapsed="false">
      <c r="B22" s="14" t="s">
        <v>28</v>
      </c>
      <c r="C22" s="14"/>
      <c r="D22" s="14"/>
    </row>
  </sheetData>
  <mergeCells count="12">
    <mergeCell ref="B1:D1"/>
    <mergeCell ref="B2:D2"/>
    <mergeCell ref="B3:D3"/>
    <mergeCell ref="B5:D5"/>
    <mergeCell ref="B6:D7"/>
    <mergeCell ref="B9:D9"/>
    <mergeCell ref="B16:D16"/>
    <mergeCell ref="C17:D17"/>
    <mergeCell ref="C18:D18"/>
    <mergeCell ref="C19:D19"/>
    <mergeCell ref="C20:D20"/>
    <mergeCell ref="B22:D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45309"/>
    <pageSetUpPr fitToPage="false"/>
  </sheetPr>
  <dimension ref="B1:F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38"/>
    <col collapsed="false" customWidth="true" hidden="false" outlineLevel="0" max="5" min="3" style="0" width="16"/>
    <col collapsed="false" customWidth="true" hidden="false" outlineLevel="0" max="6" min="6" style="0" width="22"/>
    <col collapsed="false" customWidth="true" hidden="false" outlineLevel="0" max="7" min="7" style="0" width="4"/>
  </cols>
  <sheetData>
    <row r="1" customFormat="false" ht="30" hidden="false" customHeight="true" outlineLevel="0" collapsed="false">
      <c r="B1" s="1" t="s">
        <v>29</v>
      </c>
      <c r="C1" s="1"/>
      <c r="D1" s="1"/>
      <c r="E1" s="1"/>
      <c r="F1" s="1"/>
    </row>
    <row r="2" customFormat="false" ht="15.75" hidden="false" customHeight="true" outlineLevel="0" collapsed="false">
      <c r="B2" s="2" t="s">
        <v>30</v>
      </c>
      <c r="C2" s="2"/>
      <c r="D2" s="2"/>
      <c r="E2" s="2"/>
      <c r="F2" s="2"/>
    </row>
    <row r="3" customFormat="false" ht="7.5" hidden="false" customHeight="true" outlineLevel="0" collapsed="false"/>
    <row r="4" customFormat="false" ht="19.5" hidden="false" customHeight="true" outlineLevel="0" collapsed="false">
      <c r="B4" s="15" t="s">
        <v>31</v>
      </c>
      <c r="C4" s="15"/>
      <c r="D4" s="15"/>
      <c r="E4" s="15"/>
      <c r="F4" s="15"/>
    </row>
    <row r="5" customFormat="false" ht="21.75" hidden="false" customHeight="true" outlineLevel="0" collapsed="false">
      <c r="B5" s="16" t="s">
        <v>32</v>
      </c>
      <c r="C5" s="16" t="s">
        <v>33</v>
      </c>
      <c r="D5" s="16" t="s">
        <v>34</v>
      </c>
      <c r="E5" s="16" t="s">
        <v>35</v>
      </c>
      <c r="F5" s="16" t="s">
        <v>36</v>
      </c>
    </row>
    <row r="6" customFormat="false" ht="19.5" hidden="false" customHeight="true" outlineLevel="0" collapsed="false">
      <c r="B6" s="17" t="s">
        <v>37</v>
      </c>
      <c r="C6" s="18" t="n">
        <v>20000000</v>
      </c>
      <c r="D6" s="18" t="n">
        <v>40000000</v>
      </c>
      <c r="E6" s="18" t="n">
        <v>70000000</v>
      </c>
      <c r="F6" s="19" t="s">
        <v>38</v>
      </c>
    </row>
    <row r="7" customFormat="false" ht="19.5" hidden="false" customHeight="true" outlineLevel="0" collapsed="false">
      <c r="B7" s="7" t="s">
        <v>39</v>
      </c>
      <c r="C7" s="20" t="s">
        <v>40</v>
      </c>
      <c r="D7" s="20" t="s">
        <v>40</v>
      </c>
      <c r="E7" s="20" t="s">
        <v>40</v>
      </c>
      <c r="F7" s="21" t="s">
        <v>41</v>
      </c>
    </row>
    <row r="8" customFormat="false" ht="19.5" hidden="false" customHeight="true" outlineLevel="0" collapsed="false">
      <c r="B8" s="17" t="s">
        <v>42</v>
      </c>
      <c r="C8" s="22" t="n">
        <v>0.12</v>
      </c>
      <c r="D8" s="22" t="n">
        <v>0.12</v>
      </c>
      <c r="E8" s="22" t="n">
        <v>0.12</v>
      </c>
      <c r="F8" s="19" t="s">
        <v>43</v>
      </c>
    </row>
    <row r="9" customFormat="false" ht="19.5" hidden="false" customHeight="true" outlineLevel="0" collapsed="false">
      <c r="B9" s="7" t="s">
        <v>44</v>
      </c>
      <c r="C9" s="22" t="n">
        <v>0.4</v>
      </c>
      <c r="D9" s="22" t="n">
        <v>0.55</v>
      </c>
      <c r="E9" s="22" t="n">
        <v>0.7</v>
      </c>
      <c r="F9" s="21" t="s">
        <v>45</v>
      </c>
    </row>
    <row r="10" customFormat="false" ht="7.5" hidden="false" customHeight="true" outlineLevel="0" collapsed="false"/>
    <row r="11" customFormat="false" ht="19.5" hidden="false" customHeight="true" outlineLevel="0" collapsed="false">
      <c r="B11" s="15" t="s">
        <v>46</v>
      </c>
      <c r="C11" s="15"/>
      <c r="D11" s="15"/>
      <c r="E11" s="15"/>
      <c r="F11" s="15"/>
    </row>
    <row r="12" customFormat="false" ht="21.75" hidden="false" customHeight="true" outlineLevel="0" collapsed="false">
      <c r="B12" s="16" t="s">
        <v>32</v>
      </c>
      <c r="C12" s="16" t="s">
        <v>33</v>
      </c>
      <c r="D12" s="16" t="s">
        <v>34</v>
      </c>
      <c r="E12" s="16" t="s">
        <v>35</v>
      </c>
      <c r="F12" s="16" t="s">
        <v>36</v>
      </c>
    </row>
    <row r="13" customFormat="false" ht="19.5" hidden="false" customHeight="true" outlineLevel="0" collapsed="false">
      <c r="B13" s="7" t="s">
        <v>47</v>
      </c>
      <c r="C13" s="18" t="n">
        <v>60000</v>
      </c>
      <c r="D13" s="18" t="n">
        <v>90000</v>
      </c>
      <c r="E13" s="18" t="n">
        <v>120000</v>
      </c>
      <c r="F13" s="21" t="s">
        <v>48</v>
      </c>
    </row>
    <row r="14" customFormat="false" ht="19.5" hidden="false" customHeight="true" outlineLevel="0" collapsed="false">
      <c r="B14" s="7" t="s">
        <v>49</v>
      </c>
      <c r="C14" s="18" t="n">
        <v>30000</v>
      </c>
      <c r="D14" s="18" t="n">
        <v>55000</v>
      </c>
      <c r="E14" s="18" t="n">
        <v>80000</v>
      </c>
      <c r="F14" s="21" t="s">
        <v>50</v>
      </c>
    </row>
    <row r="15" customFormat="false" ht="19.5" hidden="false" customHeight="true" outlineLevel="0" collapsed="false">
      <c r="B15" s="17" t="s">
        <v>51</v>
      </c>
      <c r="C15" s="18" t="n">
        <v>20000</v>
      </c>
      <c r="D15" s="18" t="n">
        <v>35000</v>
      </c>
      <c r="E15" s="18" t="n">
        <v>55000</v>
      </c>
      <c r="F15" s="19" t="s">
        <v>52</v>
      </c>
    </row>
    <row r="16" customFormat="false" ht="19.5" hidden="false" customHeight="true" outlineLevel="0" collapsed="false">
      <c r="B16" s="7" t="s">
        <v>53</v>
      </c>
      <c r="C16" s="18" t="n">
        <v>15000</v>
      </c>
      <c r="D16" s="18" t="n">
        <v>25000</v>
      </c>
      <c r="E16" s="18" t="n">
        <v>40000</v>
      </c>
      <c r="F16" s="21" t="s">
        <v>54</v>
      </c>
    </row>
    <row r="17" customFormat="false" ht="19.5" hidden="false" customHeight="true" outlineLevel="0" collapsed="false">
      <c r="B17" s="7" t="s">
        <v>55</v>
      </c>
      <c r="C17" s="18" t="n">
        <v>10000</v>
      </c>
      <c r="D17" s="18" t="n">
        <v>20000</v>
      </c>
      <c r="E17" s="18" t="n">
        <v>35000</v>
      </c>
      <c r="F17" s="21" t="s">
        <v>56</v>
      </c>
    </row>
    <row r="18" customFormat="false" ht="25.5" hidden="false" customHeight="true" outlineLevel="0" collapsed="false">
      <c r="B18" s="23" t="s">
        <v>57</v>
      </c>
      <c r="C18" s="24" t="n">
        <f aca="false">SUM(C13:C17)</f>
        <v>135000</v>
      </c>
      <c r="D18" s="24" t="n">
        <f aca="false">SUM(D13:D17)</f>
        <v>225000</v>
      </c>
      <c r="E18" s="24" t="n">
        <f aca="false">SUM(E13:E17)</f>
        <v>330000</v>
      </c>
    </row>
    <row r="19" customFormat="false" ht="7.5" hidden="false" customHeight="true" outlineLevel="0" collapsed="false"/>
    <row r="20" customFormat="false" ht="19.5" hidden="false" customHeight="true" outlineLevel="0" collapsed="false">
      <c r="B20" s="15" t="s">
        <v>58</v>
      </c>
      <c r="C20" s="15"/>
      <c r="D20" s="15"/>
      <c r="E20" s="15"/>
      <c r="F20" s="15"/>
    </row>
    <row r="21" customFormat="false" ht="21.75" hidden="false" customHeight="true" outlineLevel="0" collapsed="false">
      <c r="B21" s="16" t="s">
        <v>32</v>
      </c>
      <c r="C21" s="16" t="s">
        <v>33</v>
      </c>
      <c r="D21" s="16" t="s">
        <v>34</v>
      </c>
      <c r="E21" s="16" t="s">
        <v>35</v>
      </c>
      <c r="F21" s="16" t="s">
        <v>36</v>
      </c>
    </row>
    <row r="22" customFormat="false" ht="19.5" hidden="false" customHeight="true" outlineLevel="0" collapsed="false">
      <c r="B22" s="7" t="s">
        <v>59</v>
      </c>
      <c r="C22" s="18" t="n">
        <v>18000</v>
      </c>
      <c r="D22" s="18" t="n">
        <v>28000</v>
      </c>
      <c r="E22" s="18" t="n">
        <v>42000</v>
      </c>
      <c r="F22" s="21" t="s">
        <v>60</v>
      </c>
    </row>
    <row r="23" customFormat="false" ht="19.5" hidden="false" customHeight="true" outlineLevel="0" collapsed="false">
      <c r="B23" s="17" t="s">
        <v>61</v>
      </c>
      <c r="C23" s="18" t="n">
        <v>8000</v>
      </c>
      <c r="D23" s="18" t="n">
        <v>14000</v>
      </c>
      <c r="E23" s="18" t="n">
        <v>22000</v>
      </c>
      <c r="F23" s="19" t="s">
        <v>62</v>
      </c>
    </row>
    <row r="24" customFormat="false" ht="19.5" hidden="false" customHeight="true" outlineLevel="0" collapsed="false">
      <c r="B24" s="7" t="s">
        <v>63</v>
      </c>
      <c r="C24" s="18" t="n">
        <v>6000</v>
      </c>
      <c r="D24" s="18" t="n">
        <v>10000</v>
      </c>
      <c r="E24" s="18" t="n">
        <v>16000</v>
      </c>
      <c r="F24" s="21" t="s">
        <v>64</v>
      </c>
    </row>
    <row r="25" customFormat="false" ht="19.5" hidden="false" customHeight="true" outlineLevel="0" collapsed="false">
      <c r="B25" s="7" t="s">
        <v>65</v>
      </c>
      <c r="C25" s="18" t="n">
        <v>12000</v>
      </c>
      <c r="D25" s="18" t="n">
        <v>20000</v>
      </c>
      <c r="E25" s="18" t="n">
        <v>30000</v>
      </c>
      <c r="F25" s="21" t="s">
        <v>66</v>
      </c>
    </row>
    <row r="26" customFormat="false" ht="25.5" hidden="false" customHeight="true" outlineLevel="0" collapsed="false">
      <c r="B26" s="23" t="s">
        <v>67</v>
      </c>
      <c r="C26" s="24" t="n">
        <f aca="false">SUM(C22:C25)</f>
        <v>44000</v>
      </c>
      <c r="D26" s="24" t="n">
        <f aca="false">SUM(D22:D25)</f>
        <v>72000</v>
      </c>
      <c r="E26" s="24" t="n">
        <f aca="false">SUM(E22:E25)</f>
        <v>110000</v>
      </c>
    </row>
    <row r="27" customFormat="false" ht="7.5" hidden="false" customHeight="true" outlineLevel="0" collapsed="false"/>
    <row r="28" customFormat="false" ht="19.5" hidden="false" customHeight="true" outlineLevel="0" collapsed="false">
      <c r="B28" s="15" t="s">
        <v>68</v>
      </c>
      <c r="C28" s="15"/>
      <c r="D28" s="15"/>
      <c r="E28" s="15"/>
      <c r="F28" s="15"/>
    </row>
    <row r="29" customFormat="false" ht="21.75" hidden="false" customHeight="true" outlineLevel="0" collapsed="false">
      <c r="B29" s="16" t="s">
        <v>32</v>
      </c>
      <c r="C29" s="16" t="s">
        <v>33</v>
      </c>
      <c r="D29" s="16" t="s">
        <v>34</v>
      </c>
      <c r="E29" s="16" t="s">
        <v>35</v>
      </c>
      <c r="F29" s="16" t="s">
        <v>36</v>
      </c>
    </row>
    <row r="30" customFormat="false" ht="19.5" hidden="false" customHeight="true" outlineLevel="0" collapsed="false">
      <c r="B30" s="17" t="s">
        <v>69</v>
      </c>
      <c r="C30" s="18" t="n">
        <v>45000</v>
      </c>
      <c r="D30" s="18" t="n">
        <v>75000</v>
      </c>
      <c r="E30" s="18" t="n">
        <v>110000</v>
      </c>
      <c r="F30" s="19" t="s">
        <v>70</v>
      </c>
    </row>
    <row r="31" customFormat="false" ht="19.5" hidden="false" customHeight="true" outlineLevel="0" collapsed="false">
      <c r="B31" s="7" t="s">
        <v>71</v>
      </c>
      <c r="C31" s="18" t="n">
        <v>15000</v>
      </c>
      <c r="D31" s="18" t="n">
        <v>28000</v>
      </c>
      <c r="E31" s="18" t="n">
        <v>45000</v>
      </c>
      <c r="F31" s="21" t="s">
        <v>72</v>
      </c>
    </row>
    <row r="32" customFormat="false" ht="19.5" hidden="false" customHeight="true" outlineLevel="0" collapsed="false">
      <c r="B32" s="7" t="s">
        <v>73</v>
      </c>
      <c r="C32" s="18" t="n">
        <v>10000</v>
      </c>
      <c r="D32" s="18" t="n">
        <v>20000</v>
      </c>
      <c r="E32" s="18" t="n">
        <v>35000</v>
      </c>
      <c r="F32" s="21" t="s">
        <v>74</v>
      </c>
    </row>
    <row r="33" customFormat="false" ht="19.5" hidden="false" customHeight="true" outlineLevel="0" collapsed="false">
      <c r="B33" s="17" t="s">
        <v>75</v>
      </c>
      <c r="C33" s="18" t="n">
        <v>20000</v>
      </c>
      <c r="D33" s="18" t="n">
        <v>40000</v>
      </c>
      <c r="E33" s="18" t="n">
        <v>70000</v>
      </c>
      <c r="F33" s="19" t="s">
        <v>76</v>
      </c>
    </row>
    <row r="34" customFormat="false" ht="19.5" hidden="false" customHeight="true" outlineLevel="0" collapsed="false">
      <c r="B34" s="7" t="s">
        <v>77</v>
      </c>
      <c r="C34" s="18" t="n">
        <v>8000</v>
      </c>
      <c r="D34" s="18" t="n">
        <v>15000</v>
      </c>
      <c r="E34" s="18" t="n">
        <v>25000</v>
      </c>
      <c r="F34" s="21" t="s">
        <v>78</v>
      </c>
    </row>
    <row r="35" customFormat="false" ht="25.5" hidden="false" customHeight="true" outlineLevel="0" collapsed="false">
      <c r="B35" s="23" t="s">
        <v>79</v>
      </c>
      <c r="C35" s="24" t="n">
        <f aca="false">SUM(C30:C34)</f>
        <v>98000</v>
      </c>
      <c r="D35" s="24" t="n">
        <f aca="false">SUM(D30:D34)</f>
        <v>178000</v>
      </c>
      <c r="E35" s="24" t="n">
        <f aca="false">SUM(E30:E34)</f>
        <v>285000</v>
      </c>
    </row>
  </sheetData>
  <mergeCells count="6">
    <mergeCell ref="B1:F1"/>
    <mergeCell ref="B2:F2"/>
    <mergeCell ref="B4:F4"/>
    <mergeCell ref="B11:F11"/>
    <mergeCell ref="B20:F20"/>
    <mergeCell ref="B28:F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400E"/>
    <pageSetUpPr fitToPage="false"/>
  </sheetPr>
  <dimension ref="B1:F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28"/>
    <col collapsed="false" customWidth="true" hidden="false" outlineLevel="0" max="6" min="3" style="0" width="14"/>
    <col collapsed="false" customWidth="true" hidden="false" outlineLevel="0" max="7" min="7" style="0" width="4"/>
  </cols>
  <sheetData>
    <row r="1" customFormat="false" ht="30" hidden="false" customHeight="true" outlineLevel="0" collapsed="false">
      <c r="B1" s="1" t="s">
        <v>80</v>
      </c>
      <c r="C1" s="1"/>
      <c r="D1" s="1"/>
      <c r="E1" s="1"/>
      <c r="F1" s="1"/>
    </row>
    <row r="2" customFormat="false" ht="15.75" hidden="false" customHeight="true" outlineLevel="0" collapsed="false">
      <c r="B2" s="2" t="s">
        <v>81</v>
      </c>
      <c r="C2" s="2"/>
      <c r="D2" s="2"/>
      <c r="E2" s="2"/>
      <c r="F2" s="2"/>
    </row>
    <row r="3" customFormat="false" ht="7.5" hidden="false" customHeight="true" outlineLevel="0" collapsed="false"/>
    <row r="4" customFormat="false" ht="19.5" hidden="false" customHeight="true" outlineLevel="0" collapsed="false">
      <c r="B4" s="25" t="s">
        <v>82</v>
      </c>
      <c r="C4" s="25"/>
      <c r="D4" s="25"/>
      <c r="E4" s="25"/>
      <c r="F4" s="25"/>
    </row>
    <row r="5" customFormat="false" ht="19.5" hidden="false" customHeight="true" outlineLevel="0" collapsed="false">
      <c r="B5" s="23" t="s">
        <v>83</v>
      </c>
      <c r="C5" s="26" t="s">
        <v>84</v>
      </c>
      <c r="D5" s="26" t="s">
        <v>85</v>
      </c>
      <c r="E5" s="26" t="s">
        <v>86</v>
      </c>
      <c r="F5" s="26" t="s">
        <v>87</v>
      </c>
    </row>
    <row r="6" customFormat="false" ht="21.75" hidden="false" customHeight="true" outlineLevel="0" collapsed="false">
      <c r="B6" s="27" t="s">
        <v>88</v>
      </c>
      <c r="C6" s="28" t="n">
        <f aca="false">'⚙️ Inputs'!D35*0.7*'⚙️ Inputs'!D9</f>
        <v>68530</v>
      </c>
      <c r="D6" s="28" t="n">
        <f aca="false">'⚙️ Inputs'!D35*0.7</f>
        <v>124600</v>
      </c>
      <c r="E6" s="28" t="n">
        <f aca="false">'⚙️ Inputs'!D35*0.7</f>
        <v>124600</v>
      </c>
      <c r="F6" s="28" t="n">
        <f aca="false">SUM(C6:E6)</f>
        <v>317730</v>
      </c>
    </row>
    <row r="7" customFormat="false" ht="21.75" hidden="false" customHeight="true" outlineLevel="0" collapsed="false">
      <c r="B7" s="27" t="s">
        <v>89</v>
      </c>
      <c r="C7" s="28" t="n">
        <f aca="false">-('⚙️ Inputs'!D18*1.1+'⚙️ Inputs'!D26*1.1)</f>
        <v>-326700</v>
      </c>
      <c r="D7" s="28" t="n">
        <f aca="false">-(0+'⚙️ Inputs'!D26*1.1)</f>
        <v>-79200</v>
      </c>
      <c r="E7" s="28" t="n">
        <f aca="false">-(0+'⚙️ Inputs'!D26*1.1)</f>
        <v>-79200</v>
      </c>
      <c r="F7" s="28" t="n">
        <f aca="false">SUM(C7:E7)</f>
        <v>-485100</v>
      </c>
    </row>
    <row r="8" customFormat="false" ht="24" hidden="false" customHeight="true" outlineLevel="0" collapsed="false">
      <c r="B8" s="29" t="s">
        <v>90</v>
      </c>
      <c r="C8" s="30" t="n">
        <f aca="false">C6+C7</f>
        <v>-258170</v>
      </c>
      <c r="D8" s="30" t="n">
        <f aca="false">D6+D7</f>
        <v>45400</v>
      </c>
      <c r="E8" s="30" t="n">
        <f aca="false">E6+E7</f>
        <v>45400</v>
      </c>
      <c r="F8" s="31" t="n">
        <f aca="false">SUM(C8:E8)</f>
        <v>-167370</v>
      </c>
    </row>
    <row r="9" customFormat="false" ht="19.5" hidden="false" customHeight="true" outlineLevel="0" collapsed="false">
      <c r="B9" s="32" t="s">
        <v>91</v>
      </c>
      <c r="C9" s="33" t="n">
        <f aca="false">C8</f>
        <v>-258170</v>
      </c>
      <c r="D9" s="33" t="n">
        <f aca="false">C9+D8</f>
        <v>-212770</v>
      </c>
      <c r="E9" s="33" t="n">
        <f aca="false">D9+E8</f>
        <v>-167370</v>
      </c>
      <c r="F9" s="34"/>
    </row>
    <row r="10" customFormat="false" ht="21.75" hidden="false" customHeight="true" outlineLevel="0" collapsed="false">
      <c r="B10" s="29" t="s">
        <v>92</v>
      </c>
      <c r="C10" s="35" t="n">
        <f aca="false">IFERROR(NPV('⚙️ Inputs'!D8,C8:E8),0)</f>
        <v>-162001.503279883</v>
      </c>
      <c r="D10" s="36" t="s">
        <v>93</v>
      </c>
      <c r="E10" s="36"/>
      <c r="F10" s="36"/>
    </row>
    <row r="11" customFormat="false" ht="21.75" hidden="false" customHeight="true" outlineLevel="0" collapsed="false">
      <c r="B11" s="29" t="s">
        <v>94</v>
      </c>
      <c r="C11" s="37" t="n">
        <f aca="false">IFERROR(IRR(C8:E8,0.1),0)</f>
        <v>-0.48360617169375</v>
      </c>
      <c r="D11" s="36" t="s">
        <v>95</v>
      </c>
      <c r="E11" s="36"/>
      <c r="F11" s="36"/>
    </row>
    <row r="12" customFormat="false" ht="21.75" hidden="false" customHeight="true" outlineLevel="0" collapsed="false">
      <c r="B12" s="29" t="s">
        <v>96</v>
      </c>
      <c r="C12" s="38" t="n">
        <f aca="false">IFERROR(MATCH(0,C9:E9,1)+INDEX(C9:E9,MATCH(0,C9:E9,1))/ABS(INDEX(C9:E9,MATCH(0,C9:E9,1))-INDEX(C9:E9,MATCH(0,C9:E9,1)+1)),3)</f>
        <v>3</v>
      </c>
      <c r="D12" s="36" t="s">
        <v>97</v>
      </c>
      <c r="E12" s="36"/>
      <c r="F12" s="36"/>
    </row>
    <row r="13" customFormat="false" ht="21.75" hidden="false" customHeight="true" outlineLevel="0" collapsed="false">
      <c r="B13" s="29" t="s">
        <v>98</v>
      </c>
      <c r="C13" s="37" t="n">
        <f aca="false">IFERROR((F6+F7)/ABS(F7),0)</f>
        <v>-0.345021645021645</v>
      </c>
      <c r="D13" s="36" t="s">
        <v>99</v>
      </c>
      <c r="E13" s="36"/>
      <c r="F13" s="36"/>
    </row>
    <row r="14" customFormat="false" ht="9.75" hidden="false" customHeight="true" outlineLevel="0" collapsed="false"/>
    <row r="15" customFormat="false" ht="19.5" hidden="false" customHeight="true" outlineLevel="0" collapsed="false">
      <c r="B15" s="39" t="s">
        <v>100</v>
      </c>
      <c r="C15" s="39"/>
      <c r="D15" s="39"/>
      <c r="E15" s="39"/>
      <c r="F15" s="39"/>
    </row>
    <row r="16" customFormat="false" ht="19.5" hidden="false" customHeight="true" outlineLevel="0" collapsed="false">
      <c r="B16" s="23" t="s">
        <v>83</v>
      </c>
      <c r="C16" s="26" t="s">
        <v>84</v>
      </c>
      <c r="D16" s="26" t="s">
        <v>85</v>
      </c>
      <c r="E16" s="26" t="s">
        <v>86</v>
      </c>
      <c r="F16" s="26" t="s">
        <v>87</v>
      </c>
    </row>
    <row r="17" customFormat="false" ht="21.75" hidden="false" customHeight="true" outlineLevel="0" collapsed="false">
      <c r="B17" s="40" t="s">
        <v>88</v>
      </c>
      <c r="C17" s="41" t="n">
        <f aca="false">'⚙️ Inputs'!D35*1*'⚙️ Inputs'!D9</f>
        <v>97900</v>
      </c>
      <c r="D17" s="41" t="n">
        <f aca="false">'⚙️ Inputs'!D35*1</f>
        <v>178000</v>
      </c>
      <c r="E17" s="41" t="n">
        <f aca="false">'⚙️ Inputs'!D35*1</f>
        <v>178000</v>
      </c>
      <c r="F17" s="41" t="n">
        <f aca="false">SUM(C17:E17)</f>
        <v>453900</v>
      </c>
    </row>
    <row r="18" customFormat="false" ht="21.75" hidden="false" customHeight="true" outlineLevel="0" collapsed="false">
      <c r="B18" s="42" t="s">
        <v>89</v>
      </c>
      <c r="C18" s="43" t="n">
        <f aca="false">-('⚙️ Inputs'!D18*1+'⚙️ Inputs'!D26*1)</f>
        <v>-297000</v>
      </c>
      <c r="D18" s="43" t="n">
        <f aca="false">-(0+'⚙️ Inputs'!D26*1)</f>
        <v>-72000</v>
      </c>
      <c r="E18" s="43" t="n">
        <f aca="false">-(0+'⚙️ Inputs'!D26*1)</f>
        <v>-72000</v>
      </c>
      <c r="F18" s="43" t="n">
        <f aca="false">SUM(C18:E18)</f>
        <v>-441000</v>
      </c>
    </row>
    <row r="19" customFormat="false" ht="24" hidden="false" customHeight="true" outlineLevel="0" collapsed="false">
      <c r="B19" s="44" t="s">
        <v>90</v>
      </c>
      <c r="C19" s="45" t="n">
        <f aca="false">C17+C18</f>
        <v>-199100</v>
      </c>
      <c r="D19" s="45" t="n">
        <f aca="false">D17+D18</f>
        <v>106000</v>
      </c>
      <c r="E19" s="45" t="n">
        <f aca="false">E17+E18</f>
        <v>106000</v>
      </c>
      <c r="F19" s="46" t="n">
        <f aca="false">SUM(C19:E19)</f>
        <v>12900</v>
      </c>
    </row>
    <row r="20" customFormat="false" ht="19.5" hidden="false" customHeight="true" outlineLevel="0" collapsed="false">
      <c r="B20" s="47" t="s">
        <v>91</v>
      </c>
      <c r="C20" s="48" t="n">
        <f aca="false">C19</f>
        <v>-199100</v>
      </c>
      <c r="D20" s="48" t="n">
        <f aca="false">C20+D19</f>
        <v>-93100</v>
      </c>
      <c r="E20" s="48" t="n">
        <f aca="false">D20+E19</f>
        <v>12900</v>
      </c>
      <c r="F20" s="49"/>
    </row>
    <row r="21" customFormat="false" ht="21.75" hidden="false" customHeight="true" outlineLevel="0" collapsed="false">
      <c r="B21" s="44" t="s">
        <v>92</v>
      </c>
      <c r="C21" s="50" t="n">
        <f aca="false">IFERROR(NPV('⚙️ Inputs'!D8,C19:E19),0)</f>
        <v>-17816.5998542274</v>
      </c>
      <c r="D21" s="51" t="s">
        <v>93</v>
      </c>
      <c r="E21" s="51"/>
      <c r="F21" s="51"/>
    </row>
    <row r="22" customFormat="false" ht="21.75" hidden="false" customHeight="true" outlineLevel="0" collapsed="false">
      <c r="B22" s="44" t="s">
        <v>94</v>
      </c>
      <c r="C22" s="52" t="n">
        <f aca="false">IFERROR(IRR(C19:E19,0.1),0)</f>
        <v>0.0428941618547722</v>
      </c>
      <c r="D22" s="51" t="s">
        <v>95</v>
      </c>
      <c r="E22" s="51"/>
      <c r="F22" s="51"/>
    </row>
    <row r="23" customFormat="false" ht="21.75" hidden="false" customHeight="true" outlineLevel="0" collapsed="false">
      <c r="B23" s="44" t="s">
        <v>96</v>
      </c>
      <c r="C23" s="53" t="n">
        <f aca="false">IFERROR(MATCH(0,C20:E20,1)+INDEX(C20:E20,MATCH(0,C20:E20,1))/ABS(INDEX(C20:E20,MATCH(0,C20:E20,1))-INDEX(C20:E20,MATCH(0,C20:E20,1)+1)),3)</f>
        <v>1.12169811320755</v>
      </c>
      <c r="D23" s="51" t="s">
        <v>97</v>
      </c>
      <c r="E23" s="51"/>
      <c r="F23" s="51"/>
    </row>
    <row r="24" customFormat="false" ht="21.75" hidden="false" customHeight="true" outlineLevel="0" collapsed="false">
      <c r="B24" s="44" t="s">
        <v>98</v>
      </c>
      <c r="C24" s="52" t="n">
        <f aca="false">IFERROR((F17+F18)/ABS(F18),0)</f>
        <v>0.0292517006802721</v>
      </c>
      <c r="D24" s="51" t="s">
        <v>99</v>
      </c>
      <c r="E24" s="51"/>
      <c r="F24" s="51"/>
    </row>
    <row r="25" customFormat="false" ht="9.75" hidden="false" customHeight="true" outlineLevel="0" collapsed="false"/>
    <row r="26" customFormat="false" ht="19.5" hidden="false" customHeight="true" outlineLevel="0" collapsed="false">
      <c r="B26" s="54" t="s">
        <v>101</v>
      </c>
      <c r="C26" s="54"/>
      <c r="D26" s="54"/>
      <c r="E26" s="54"/>
      <c r="F26" s="54"/>
    </row>
    <row r="27" customFormat="false" ht="19.5" hidden="false" customHeight="true" outlineLevel="0" collapsed="false">
      <c r="B27" s="23" t="s">
        <v>83</v>
      </c>
      <c r="C27" s="26" t="s">
        <v>84</v>
      </c>
      <c r="D27" s="26" t="s">
        <v>85</v>
      </c>
      <c r="E27" s="26" t="s">
        <v>86</v>
      </c>
      <c r="F27" s="26" t="s">
        <v>87</v>
      </c>
    </row>
    <row r="28" customFormat="false" ht="21.75" hidden="false" customHeight="true" outlineLevel="0" collapsed="false">
      <c r="B28" s="55" t="s">
        <v>88</v>
      </c>
      <c r="C28" s="56" t="n">
        <f aca="false">'⚙️ Inputs'!D35*1.3*'⚙️ Inputs'!D9</f>
        <v>127270</v>
      </c>
      <c r="D28" s="56" t="n">
        <f aca="false">'⚙️ Inputs'!D35*1.3</f>
        <v>231400</v>
      </c>
      <c r="E28" s="56" t="n">
        <f aca="false">'⚙️ Inputs'!D35*1.3</f>
        <v>231400</v>
      </c>
      <c r="F28" s="56" t="n">
        <f aca="false">SUM(C28:E28)</f>
        <v>590070</v>
      </c>
    </row>
    <row r="29" customFormat="false" ht="21.75" hidden="false" customHeight="true" outlineLevel="0" collapsed="false">
      <c r="B29" s="57" t="s">
        <v>89</v>
      </c>
      <c r="C29" s="58" t="n">
        <f aca="false">-('⚙️ Inputs'!D18*0.9+'⚙️ Inputs'!D26*0.9)</f>
        <v>-267300</v>
      </c>
      <c r="D29" s="58" t="n">
        <f aca="false">-(0+'⚙️ Inputs'!D26*0.9)</f>
        <v>-64800</v>
      </c>
      <c r="E29" s="58" t="n">
        <f aca="false">-(0+'⚙️ Inputs'!D26*0.9)</f>
        <v>-64800</v>
      </c>
      <c r="F29" s="58" t="n">
        <f aca="false">SUM(C29:E29)</f>
        <v>-396900</v>
      </c>
    </row>
    <row r="30" customFormat="false" ht="24" hidden="false" customHeight="true" outlineLevel="0" collapsed="false">
      <c r="B30" s="59" t="s">
        <v>90</v>
      </c>
      <c r="C30" s="60" t="n">
        <f aca="false">C28+C29</f>
        <v>-140030</v>
      </c>
      <c r="D30" s="60" t="n">
        <f aca="false">D28+D29</f>
        <v>166600</v>
      </c>
      <c r="E30" s="60" t="n">
        <f aca="false">E28+E29</f>
        <v>166600</v>
      </c>
      <c r="F30" s="61" t="n">
        <f aca="false">SUM(C30:E30)</f>
        <v>193170</v>
      </c>
    </row>
    <row r="31" customFormat="false" ht="19.5" hidden="false" customHeight="true" outlineLevel="0" collapsed="false">
      <c r="B31" s="62" t="s">
        <v>91</v>
      </c>
      <c r="C31" s="63" t="n">
        <f aca="false">C30</f>
        <v>-140030</v>
      </c>
      <c r="D31" s="63" t="n">
        <f aca="false">C31+D30</f>
        <v>26570</v>
      </c>
      <c r="E31" s="63" t="n">
        <f aca="false">D31+E30</f>
        <v>193170</v>
      </c>
      <c r="F31" s="64"/>
    </row>
    <row r="32" customFormat="false" ht="21.75" hidden="false" customHeight="true" outlineLevel="0" collapsed="false">
      <c r="B32" s="59" t="s">
        <v>92</v>
      </c>
      <c r="C32" s="65" t="n">
        <f aca="false">IFERROR(NPV('⚙️ Inputs'!D8,C30:E30),0)</f>
        <v>126368.303571429</v>
      </c>
      <c r="D32" s="66" t="s">
        <v>93</v>
      </c>
      <c r="E32" s="66"/>
      <c r="F32" s="66"/>
    </row>
    <row r="33" customFormat="false" ht="21.75" hidden="false" customHeight="true" outlineLevel="0" collapsed="false">
      <c r="B33" s="59" t="s">
        <v>94</v>
      </c>
      <c r="C33" s="67" t="n">
        <f aca="false">IFERROR(IRR(C30:E30,0.1),0)</f>
        <v>0.837296922756187</v>
      </c>
      <c r="D33" s="66" t="s">
        <v>95</v>
      </c>
      <c r="E33" s="66"/>
      <c r="F33" s="66"/>
    </row>
    <row r="34" customFormat="false" ht="21.75" hidden="false" customHeight="true" outlineLevel="0" collapsed="false">
      <c r="B34" s="59" t="s">
        <v>96</v>
      </c>
      <c r="C34" s="68" t="n">
        <f aca="false">IFERROR(MATCH(0,C31:E31,1)+INDEX(C31:E31,MATCH(0,C31:E31,1))/ABS(INDEX(C31:E31,MATCH(0,C31:E31,1))-INDEX(C31:E31,MATCH(0,C31:E31,1)+1)),3)</f>
        <v>0.159483793517407</v>
      </c>
      <c r="D34" s="66" t="s">
        <v>97</v>
      </c>
      <c r="E34" s="66"/>
      <c r="F34" s="66"/>
    </row>
    <row r="35" customFormat="false" ht="21.75" hidden="false" customHeight="true" outlineLevel="0" collapsed="false">
      <c r="B35" s="59" t="s">
        <v>98</v>
      </c>
      <c r="C35" s="67" t="n">
        <f aca="false">IFERROR((F28+F29)/ABS(F29),0)</f>
        <v>0.486696900982615</v>
      </c>
      <c r="D35" s="66" t="s">
        <v>99</v>
      </c>
      <c r="E35" s="66"/>
      <c r="F35" s="66"/>
    </row>
    <row r="36" customFormat="false" ht="9.75" hidden="false" customHeight="true" outlineLevel="0" collapsed="false"/>
  </sheetData>
  <mergeCells count="17">
    <mergeCell ref="B1:F1"/>
    <mergeCell ref="B2:F2"/>
    <mergeCell ref="B4:F4"/>
    <mergeCell ref="D10:F10"/>
    <mergeCell ref="D11:F11"/>
    <mergeCell ref="D12:F12"/>
    <mergeCell ref="D13:F13"/>
    <mergeCell ref="B15:F15"/>
    <mergeCell ref="D21:F21"/>
    <mergeCell ref="D22:F22"/>
    <mergeCell ref="D23:F23"/>
    <mergeCell ref="D24:F24"/>
    <mergeCell ref="B26:F26"/>
    <mergeCell ref="D32:F32"/>
    <mergeCell ref="D33:F33"/>
    <mergeCell ref="D34:F34"/>
    <mergeCell ref="D35:F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6534"/>
    <pageSetUpPr fitToPage="false"/>
  </sheetPr>
  <dimension ref="B1:E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26"/>
    <col collapsed="false" customWidth="true" hidden="false" outlineLevel="0" max="5" min="3" style="0" width="16"/>
    <col collapsed="false" customWidth="true" hidden="false" outlineLevel="0" max="6" min="6" style="0" width="4"/>
  </cols>
  <sheetData>
    <row r="1" customFormat="false" ht="30" hidden="false" customHeight="true" outlineLevel="0" collapsed="false">
      <c r="B1" s="1" t="s">
        <v>102</v>
      </c>
      <c r="C1" s="1"/>
      <c r="D1" s="1"/>
      <c r="E1" s="1"/>
    </row>
    <row r="2" customFormat="false" ht="15.75" hidden="false" customHeight="true" outlineLevel="0" collapsed="false">
      <c r="B2" s="2" t="s">
        <v>103</v>
      </c>
      <c r="C2" s="2"/>
      <c r="D2" s="2"/>
      <c r="E2" s="2"/>
    </row>
    <row r="3" customFormat="false" ht="7.5" hidden="false" customHeight="true" outlineLevel="0" collapsed="false"/>
    <row r="4" customFormat="false" ht="19.5" hidden="false" customHeight="true" outlineLevel="0" collapsed="false">
      <c r="B4" s="15" t="s">
        <v>104</v>
      </c>
      <c r="C4" s="15"/>
      <c r="D4" s="15"/>
      <c r="E4" s="15"/>
    </row>
    <row r="5" customFormat="false" ht="24" hidden="false" customHeight="true" outlineLevel="0" collapsed="false">
      <c r="B5" s="16" t="s">
        <v>105</v>
      </c>
      <c r="C5" s="69" t="s">
        <v>33</v>
      </c>
      <c r="D5" s="70" t="s">
        <v>34</v>
      </c>
      <c r="E5" s="71" t="s">
        <v>35</v>
      </c>
    </row>
    <row r="6" customFormat="false" ht="25.5" hidden="false" customHeight="true" outlineLevel="0" collapsed="false">
      <c r="B6" s="12" t="s">
        <v>106</v>
      </c>
      <c r="C6" s="31" t="n">
        <f aca="false">'⚖️ ROI Calculator'!C10</f>
        <v>-162001.503279883</v>
      </c>
      <c r="D6" s="46" t="n">
        <f aca="false">'⚖️ ROI Calculator'!C21</f>
        <v>-17816.5998542274</v>
      </c>
      <c r="E6" s="61" t="n">
        <f aca="false">'⚖️ ROI Calculator'!C32</f>
        <v>126368.303571429</v>
      </c>
    </row>
    <row r="7" customFormat="false" ht="25.5" hidden="false" customHeight="true" outlineLevel="0" collapsed="false">
      <c r="B7" s="72" t="s">
        <v>107</v>
      </c>
      <c r="C7" s="73" t="n">
        <f aca="false">'⚖️ ROI Calculator'!C11</f>
        <v>-0.48360617169375</v>
      </c>
      <c r="D7" s="74" t="n">
        <f aca="false">'⚖️ ROI Calculator'!C22</f>
        <v>0.0428941618547722</v>
      </c>
      <c r="E7" s="75" t="n">
        <f aca="false">'⚖️ ROI Calculator'!C33</f>
        <v>0.837296922756187</v>
      </c>
    </row>
    <row r="8" customFormat="false" ht="25.5" hidden="false" customHeight="true" outlineLevel="0" collapsed="false">
      <c r="B8" s="12" t="s">
        <v>96</v>
      </c>
      <c r="C8" s="76" t="n">
        <f aca="false">'⚖️ ROI Calculator'!C12</f>
        <v>3</v>
      </c>
      <c r="D8" s="77" t="n">
        <f aca="false">'⚖️ ROI Calculator'!C23</f>
        <v>1.12169811320755</v>
      </c>
      <c r="E8" s="78" t="n">
        <f aca="false">'⚖️ ROI Calculator'!C34</f>
        <v>0.159483793517407</v>
      </c>
    </row>
    <row r="9" customFormat="false" ht="25.5" hidden="false" customHeight="true" outlineLevel="0" collapsed="false">
      <c r="B9" s="72" t="s">
        <v>108</v>
      </c>
      <c r="C9" s="73" t="n">
        <f aca="false">'⚖️ ROI Calculator'!C13</f>
        <v>-0.345021645021645</v>
      </c>
      <c r="D9" s="74" t="n">
        <f aca="false">'⚖️ ROI Calculator'!C24</f>
        <v>0.0292517006802721</v>
      </c>
      <c r="E9" s="75" t="n">
        <f aca="false">'⚖️ ROI Calculator'!C35</f>
        <v>0.486696900982615</v>
      </c>
    </row>
    <row r="10" customFormat="false" ht="9.75" hidden="false" customHeight="true" outlineLevel="0" collapsed="false"/>
    <row r="11" customFormat="false" ht="19.5" hidden="false" customHeight="true" outlineLevel="0" collapsed="false">
      <c r="B11" s="15" t="s">
        <v>109</v>
      </c>
      <c r="C11" s="15"/>
      <c r="D11" s="15"/>
      <c r="E11" s="15"/>
    </row>
    <row r="12" customFormat="false" ht="19.5" hidden="false" customHeight="true" outlineLevel="0" collapsed="false">
      <c r="B12" s="79" t="s">
        <v>110</v>
      </c>
      <c r="C12" s="79" t="s">
        <v>33</v>
      </c>
      <c r="D12" s="79" t="s">
        <v>34</v>
      </c>
      <c r="E12" s="79" t="s">
        <v>35</v>
      </c>
    </row>
    <row r="13" customFormat="false" ht="19.5" hidden="false" customHeight="true" outlineLevel="0" collapsed="false">
      <c r="B13" s="80" t="s">
        <v>84</v>
      </c>
      <c r="C13" s="33" t="n">
        <f aca="false">'⚖️ ROI Calculator'!C9</f>
        <v>-258170</v>
      </c>
      <c r="D13" s="48" t="n">
        <f aca="false">'⚖️ ROI Calculator'!C20</f>
        <v>-199100</v>
      </c>
      <c r="E13" s="63" t="n">
        <f aca="false">'⚖️ ROI Calculator'!C31</f>
        <v>-140030</v>
      </c>
    </row>
    <row r="14" customFormat="false" ht="19.5" hidden="false" customHeight="true" outlineLevel="0" collapsed="false">
      <c r="B14" s="80" t="s">
        <v>85</v>
      </c>
      <c r="C14" s="33" t="n">
        <f aca="false">'⚖️ ROI Calculator'!D9</f>
        <v>-212770</v>
      </c>
      <c r="D14" s="48" t="n">
        <f aca="false">'⚖️ ROI Calculator'!D20</f>
        <v>-93100</v>
      </c>
      <c r="E14" s="63" t="n">
        <f aca="false">'⚖️ ROI Calculator'!D31</f>
        <v>26570</v>
      </c>
    </row>
    <row r="15" customFormat="false" ht="19.5" hidden="false" customHeight="true" outlineLevel="0" collapsed="false">
      <c r="B15" s="80" t="s">
        <v>86</v>
      </c>
      <c r="C15" s="33" t="n">
        <f aca="false">'⚖️ ROI Calculator'!E9</f>
        <v>-167370</v>
      </c>
      <c r="D15" s="48" t="n">
        <f aca="false">'⚖️ ROI Calculator'!E20</f>
        <v>12900</v>
      </c>
      <c r="E15" s="63" t="n">
        <f aca="false">'⚖️ ROI Calculator'!E31</f>
        <v>193170</v>
      </c>
    </row>
    <row r="16" customFormat="false" ht="9.75" hidden="false" customHeight="true" outlineLevel="0" collapsed="false"/>
    <row r="30" customFormat="false" ht="18" hidden="false" customHeight="true" outlineLevel="0" collapsed="false">
      <c r="B30" s="14" t="s">
        <v>111</v>
      </c>
      <c r="C30" s="14"/>
      <c r="D30" s="14"/>
      <c r="E30" s="14"/>
    </row>
  </sheetData>
  <mergeCells count="5">
    <mergeCell ref="B1:E1"/>
    <mergeCell ref="B2:E2"/>
    <mergeCell ref="B4:E4"/>
    <mergeCell ref="B11:E11"/>
    <mergeCell ref="B30:E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2026-03-15T03:32:58Z</dcterms:created>
  <dc:creator>openpyxl</dc:creator>
  <dc:description/>
  <dc:language>en-US</dc:language>
  <cp:lastModifiedBy/>
  <dcterms:modified xsi:type="dcterms:W3CDTF">2026-03-15T03:33:07Z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